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/>
  <mc:AlternateContent xmlns:mc="http://schemas.openxmlformats.org/markup-compatibility/2006">
    <mc:Choice Requires="x15">
      <x15ac:absPath xmlns:x15ac="http://schemas.microsoft.com/office/spreadsheetml/2010/11/ac" url="/Users/ryanwillisko/Dropbox/USA forms/"/>
    </mc:Choice>
  </mc:AlternateContent>
  <xr:revisionPtr revIDLastSave="0" documentId="8_{53594691-A886-2C41-B55D-9D9F6369289C}" xr6:coauthVersionLast="45" xr6:coauthVersionMax="45" xr10:uidLastSave="{00000000-0000-0000-0000-000000000000}"/>
  <bookViews>
    <workbookView xWindow="6140" yWindow="1900" windowWidth="27460" windowHeight="15820" xr2:uid="{00000000-000D-0000-FFFF-FFFF00000000}"/>
  </bookViews>
  <sheets>
    <sheet name="2020 COVER" sheetId="1" r:id="rId1"/>
    <sheet name="PROMOTIONS" sheetId="2" r:id="rId2"/>
    <sheet name="HARDGOODS" sheetId="3" r:id="rId3"/>
    <sheet name="SOFTGOODS" sheetId="15" r:id="rId4"/>
    <sheet name="RENTAL" sheetId="21" r:id="rId5"/>
  </sheets>
  <definedNames>
    <definedName name="JET" localSheetId="4">#REF!</definedName>
    <definedName name="JET" localSheetId="3">#REF!</definedName>
    <definedName name="JET">#REF!</definedName>
    <definedName name="_xlnm.Print_Area" localSheetId="0">'2020 COVER'!$A$1:$K$47</definedName>
    <definedName name="_xlnm.Print_Area" localSheetId="2">HARDGOODS!$A$1:$I$1146</definedName>
    <definedName name="_xlnm.Print_Area" localSheetId="1">PROMOTIONS!$A$1:$D$54</definedName>
    <definedName name="_xlnm.Print_Area" localSheetId="4">RENTAL!$A$1:$I$142</definedName>
    <definedName name="_xlnm.Print_Area" localSheetId="3">SOFTGOODS!$A$1:$I$38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33" i="3" l="1"/>
  <c r="I26" i="15"/>
  <c r="I25" i="15"/>
  <c r="I81" i="21"/>
  <c r="I36" i="3"/>
  <c r="I35" i="3"/>
  <c r="I33" i="3"/>
  <c r="I32" i="3"/>
  <c r="I237" i="3"/>
  <c r="I18" i="21"/>
  <c r="I17" i="21"/>
  <c r="I391" i="3"/>
  <c r="I392" i="3"/>
  <c r="I393" i="3"/>
  <c r="I394" i="3"/>
  <c r="I395" i="3"/>
  <c r="I396" i="3"/>
  <c r="I397" i="3"/>
  <c r="I398" i="3"/>
  <c r="I399" i="3"/>
  <c r="I400" i="3"/>
  <c r="I401" i="3"/>
  <c r="I402" i="3"/>
  <c r="I403" i="3"/>
  <c r="I404" i="3"/>
  <c r="I390" i="3"/>
  <c r="I1124" i="3"/>
  <c r="I1125" i="3"/>
  <c r="I1126" i="3"/>
  <c r="I1127" i="3"/>
  <c r="I1128" i="3"/>
  <c r="I1129" i="3"/>
  <c r="I1130" i="3"/>
  <c r="I1131" i="3"/>
  <c r="I1132" i="3"/>
  <c r="I1143" i="3" s="1"/>
  <c r="F24" i="1" s="1"/>
  <c r="I1133" i="3"/>
  <c r="I1134" i="3"/>
  <c r="I1135" i="3"/>
  <c r="I1136" i="3"/>
  <c r="I1137" i="3"/>
  <c r="I1138" i="3"/>
  <c r="I1139" i="3"/>
  <c r="I1140" i="3"/>
  <c r="I1141" i="3"/>
  <c r="I1123" i="3"/>
  <c r="I34" i="15"/>
  <c r="I33" i="15"/>
  <c r="I32" i="15"/>
  <c r="I31" i="15"/>
  <c r="I28" i="15"/>
  <c r="I29" i="15"/>
  <c r="I30" i="15"/>
  <c r="I27" i="15"/>
  <c r="I23" i="15"/>
  <c r="I24" i="15"/>
  <c r="I22" i="15"/>
  <c r="I20" i="15"/>
  <c r="I21" i="15"/>
  <c r="I19" i="15"/>
  <c r="I13" i="15"/>
  <c r="I12" i="15"/>
  <c r="I11" i="15"/>
  <c r="I10" i="15"/>
  <c r="I8" i="15"/>
  <c r="I9" i="15"/>
  <c r="I7" i="15"/>
  <c r="I5" i="15"/>
  <c r="I6" i="15"/>
  <c r="I4" i="15"/>
  <c r="I191" i="3"/>
  <c r="I190" i="3"/>
  <c r="I189" i="3"/>
  <c r="I36" i="15"/>
  <c r="D28" i="1"/>
  <c r="I15" i="15"/>
  <c r="F28" i="1"/>
  <c r="I98" i="21"/>
  <c r="I99" i="21"/>
  <c r="I100" i="21"/>
  <c r="I101" i="21"/>
  <c r="I102" i="21"/>
  <c r="I103" i="21"/>
  <c r="I104" i="21"/>
  <c r="I87" i="21"/>
  <c r="I88" i="21"/>
  <c r="I89" i="21"/>
  <c r="I90" i="21"/>
  <c r="I91" i="21"/>
  <c r="I92" i="21"/>
  <c r="I93" i="21"/>
  <c r="I94" i="21"/>
  <c r="I95" i="21"/>
  <c r="I96" i="21"/>
  <c r="I97" i="21"/>
  <c r="I86" i="21"/>
  <c r="I106" i="21"/>
  <c r="I107" i="21"/>
  <c r="I108" i="21"/>
  <c r="I109" i="21"/>
  <c r="I110" i="21"/>
  <c r="I111" i="21"/>
  <c r="I112" i="21"/>
  <c r="I113" i="21"/>
  <c r="I114" i="21"/>
  <c r="I115" i="21"/>
  <c r="I116" i="21"/>
  <c r="I117" i="21"/>
  <c r="I118" i="21"/>
  <c r="I119" i="21"/>
  <c r="I120" i="21"/>
  <c r="I121" i="21"/>
  <c r="I122" i="21"/>
  <c r="I123" i="21"/>
  <c r="I105" i="21"/>
  <c r="I125" i="21"/>
  <c r="I126" i="21"/>
  <c r="I127" i="21"/>
  <c r="I128" i="21"/>
  <c r="I129" i="21"/>
  <c r="I130" i="21"/>
  <c r="I131" i="21"/>
  <c r="I132" i="21"/>
  <c r="I133" i="21"/>
  <c r="I134" i="21"/>
  <c r="I135" i="21"/>
  <c r="I136" i="21"/>
  <c r="I137" i="21"/>
  <c r="I138" i="21"/>
  <c r="I124" i="21"/>
  <c r="I80" i="21"/>
  <c r="I79" i="21"/>
  <c r="I78" i="21"/>
  <c r="I77" i="21"/>
  <c r="I76" i="21"/>
  <c r="I69" i="21"/>
  <c r="I70" i="21"/>
  <c r="I71" i="21"/>
  <c r="I68" i="21"/>
  <c r="I63" i="21"/>
  <c r="I64" i="21"/>
  <c r="I65" i="21"/>
  <c r="I66" i="21"/>
  <c r="I67" i="21"/>
  <c r="I62" i="21"/>
  <c r="I60" i="21"/>
  <c r="I61" i="21"/>
  <c r="I59" i="21"/>
  <c r="I56" i="21"/>
  <c r="I57" i="21"/>
  <c r="I58" i="21"/>
  <c r="I55" i="21"/>
  <c r="I53" i="21"/>
  <c r="I54" i="21"/>
  <c r="I52" i="21"/>
  <c r="I39" i="21"/>
  <c r="I40" i="21"/>
  <c r="I41" i="21"/>
  <c r="I42" i="21"/>
  <c r="I44" i="21"/>
  <c r="I45" i="21"/>
  <c r="I46" i="21"/>
  <c r="I47" i="21"/>
  <c r="I48" i="21"/>
  <c r="I49" i="21"/>
  <c r="I50" i="21"/>
  <c r="I51" i="21"/>
  <c r="I34" i="21"/>
  <c r="I35" i="21"/>
  <c r="I36" i="21"/>
  <c r="I37" i="21"/>
  <c r="I38" i="21"/>
  <c r="I43" i="21"/>
  <c r="I23" i="21"/>
  <c r="I24" i="21"/>
  <c r="I25" i="21"/>
  <c r="I26" i="21"/>
  <c r="I27" i="21"/>
  <c r="I28" i="21"/>
  <c r="I29" i="21"/>
  <c r="I30" i="21"/>
  <c r="I31" i="21"/>
  <c r="I32" i="21"/>
  <c r="I33" i="21"/>
  <c r="I22" i="21"/>
  <c r="I20" i="21"/>
  <c r="I21" i="21"/>
  <c r="I19" i="21"/>
  <c r="I15" i="21"/>
  <c r="I16" i="21"/>
  <c r="I13" i="21"/>
  <c r="I14" i="21"/>
  <c r="I12" i="21"/>
  <c r="I10" i="21"/>
  <c r="I11" i="21"/>
  <c r="I9" i="21"/>
  <c r="I8" i="21"/>
  <c r="I7" i="21"/>
  <c r="I5" i="21"/>
  <c r="I6" i="21"/>
  <c r="I4" i="21"/>
  <c r="G29" i="1"/>
  <c r="I140" i="21"/>
  <c r="H32" i="1"/>
  <c r="I83" i="21"/>
  <c r="F32" i="1"/>
  <c r="I73" i="21"/>
  <c r="D32" i="1"/>
  <c r="I21" i="3"/>
  <c r="I23" i="3"/>
  <c r="I22" i="3"/>
  <c r="I16" i="3"/>
  <c r="I236" i="3"/>
  <c r="I239" i="3"/>
  <c r="I181" i="3"/>
  <c r="I193" i="3" s="1"/>
  <c r="I180" i="3"/>
  <c r="I52" i="3"/>
  <c r="I51" i="3"/>
  <c r="I50" i="3"/>
  <c r="I186" i="3"/>
  <c r="I185" i="3"/>
  <c r="I184" i="3"/>
  <c r="I47" i="3"/>
  <c r="I46" i="3"/>
  <c r="I34" i="3"/>
  <c r="I43" i="3"/>
  <c r="I41" i="3"/>
  <c r="I42" i="3"/>
  <c r="I40" i="3"/>
  <c r="I37" i="3"/>
  <c r="I38" i="3"/>
  <c r="I39" i="3"/>
  <c r="I54" i="3" s="1"/>
  <c r="I848" i="3"/>
  <c r="I849" i="3"/>
  <c r="I850" i="3"/>
  <c r="I851" i="3"/>
  <c r="I852" i="3"/>
  <c r="I853" i="3"/>
  <c r="I854" i="3"/>
  <c r="I855" i="3"/>
  <c r="I856" i="3"/>
  <c r="I857" i="3"/>
  <c r="I858" i="3"/>
  <c r="I859" i="3"/>
  <c r="I860" i="3"/>
  <c r="I861" i="3"/>
  <c r="I847" i="3"/>
  <c r="I1104" i="3"/>
  <c r="I1105" i="3"/>
  <c r="I1106" i="3"/>
  <c r="I1107" i="3"/>
  <c r="I1108" i="3"/>
  <c r="I1109" i="3"/>
  <c r="I1110" i="3"/>
  <c r="I1111" i="3"/>
  <c r="I1112" i="3"/>
  <c r="I1113" i="3"/>
  <c r="I1114" i="3"/>
  <c r="I1115" i="3"/>
  <c r="I1116" i="3"/>
  <c r="I1117" i="3"/>
  <c r="I1103" i="3"/>
  <c r="I1089" i="3"/>
  <c r="I1119" i="3" s="1"/>
  <c r="H23" i="1" s="1"/>
  <c r="I1090" i="3"/>
  <c r="I1091" i="3"/>
  <c r="I1092" i="3"/>
  <c r="I1093" i="3"/>
  <c r="I1094" i="3"/>
  <c r="I1095" i="3"/>
  <c r="I1096" i="3"/>
  <c r="I1097" i="3"/>
  <c r="I1098" i="3"/>
  <c r="I1099" i="3"/>
  <c r="I1100" i="3"/>
  <c r="I1101" i="3"/>
  <c r="I1102" i="3"/>
  <c r="I1088" i="3"/>
  <c r="I1071" i="3"/>
  <c r="I1072" i="3"/>
  <c r="I1073" i="3"/>
  <c r="I1074" i="3"/>
  <c r="I1075" i="3"/>
  <c r="I1076" i="3"/>
  <c r="I1077" i="3"/>
  <c r="I1078" i="3"/>
  <c r="I1079" i="3"/>
  <c r="I1080" i="3"/>
  <c r="I1081" i="3"/>
  <c r="I1082" i="3"/>
  <c r="I1036" i="3"/>
  <c r="I1037" i="3"/>
  <c r="I1038" i="3"/>
  <c r="I1039" i="3"/>
  <c r="I1040" i="3"/>
  <c r="I1041" i="3"/>
  <c r="I1042" i="3"/>
  <c r="I1043" i="3"/>
  <c r="I1044" i="3"/>
  <c r="I1045" i="3"/>
  <c r="I1046" i="3"/>
  <c r="I1035" i="3"/>
  <c r="I1059" i="3"/>
  <c r="I1060" i="3"/>
  <c r="I1061" i="3"/>
  <c r="I1062" i="3"/>
  <c r="I1063" i="3"/>
  <c r="I1064" i="3"/>
  <c r="I1065" i="3"/>
  <c r="I1066" i="3"/>
  <c r="I1067" i="3"/>
  <c r="I1068" i="3"/>
  <c r="I1069" i="3"/>
  <c r="I1070" i="3"/>
  <c r="I1047" i="3"/>
  <c r="I1048" i="3"/>
  <c r="I1049" i="3"/>
  <c r="I1050" i="3"/>
  <c r="I1051" i="3"/>
  <c r="I1052" i="3"/>
  <c r="I1053" i="3"/>
  <c r="I1054" i="3"/>
  <c r="I1055" i="3"/>
  <c r="I1056" i="3"/>
  <c r="I1057" i="3"/>
  <c r="I1058" i="3"/>
  <c r="I1023" i="3"/>
  <c r="I1024" i="3"/>
  <c r="I1025" i="3"/>
  <c r="I1026" i="3"/>
  <c r="I1027" i="3"/>
  <c r="I1028" i="3"/>
  <c r="I1029" i="3"/>
  <c r="I1030" i="3"/>
  <c r="I1031" i="3"/>
  <c r="I1032" i="3"/>
  <c r="I1033" i="3"/>
  <c r="I1034" i="3"/>
  <c r="I1012" i="3"/>
  <c r="I1013" i="3"/>
  <c r="I1014" i="3"/>
  <c r="I1015" i="3"/>
  <c r="I1016" i="3"/>
  <c r="I1017" i="3"/>
  <c r="I1018" i="3"/>
  <c r="I1019" i="3"/>
  <c r="I1020" i="3"/>
  <c r="I1021" i="3"/>
  <c r="I1022" i="3"/>
  <c r="I1011" i="3"/>
  <c r="I999" i="3"/>
  <c r="I1000" i="3"/>
  <c r="I1001" i="3"/>
  <c r="I1002" i="3"/>
  <c r="I1003" i="3"/>
  <c r="I1004" i="3"/>
  <c r="I1005" i="3"/>
  <c r="I1006" i="3"/>
  <c r="I1007" i="3"/>
  <c r="I1008" i="3"/>
  <c r="I1009" i="3"/>
  <c r="I1010" i="3"/>
  <c r="I988" i="3"/>
  <c r="I989" i="3"/>
  <c r="I990" i="3"/>
  <c r="I991" i="3"/>
  <c r="I992" i="3"/>
  <c r="I993" i="3"/>
  <c r="I994" i="3"/>
  <c r="I995" i="3"/>
  <c r="I996" i="3"/>
  <c r="I997" i="3"/>
  <c r="I998" i="3"/>
  <c r="I987" i="3"/>
  <c r="I975" i="3"/>
  <c r="I976" i="3"/>
  <c r="I977" i="3"/>
  <c r="I978" i="3"/>
  <c r="I979" i="3"/>
  <c r="I980" i="3"/>
  <c r="I981" i="3"/>
  <c r="I982" i="3"/>
  <c r="I983" i="3"/>
  <c r="I984" i="3"/>
  <c r="I985" i="3"/>
  <c r="I986" i="3"/>
  <c r="I964" i="3"/>
  <c r="I965" i="3"/>
  <c r="I966" i="3"/>
  <c r="I967" i="3"/>
  <c r="I968" i="3"/>
  <c r="I969" i="3"/>
  <c r="I970" i="3"/>
  <c r="I971" i="3"/>
  <c r="I972" i="3"/>
  <c r="I973" i="3"/>
  <c r="I974" i="3"/>
  <c r="I963" i="3"/>
  <c r="I951" i="3"/>
  <c r="I952" i="3"/>
  <c r="I953" i="3"/>
  <c r="I954" i="3"/>
  <c r="I955" i="3"/>
  <c r="I956" i="3"/>
  <c r="I957" i="3"/>
  <c r="I958" i="3"/>
  <c r="I959" i="3"/>
  <c r="I960" i="3"/>
  <c r="I961" i="3"/>
  <c r="I962" i="3"/>
  <c r="I939" i="3"/>
  <c r="I940" i="3"/>
  <c r="I941" i="3"/>
  <c r="I942" i="3"/>
  <c r="I943" i="3"/>
  <c r="I944" i="3"/>
  <c r="I945" i="3"/>
  <c r="I946" i="3"/>
  <c r="I947" i="3"/>
  <c r="I948" i="3"/>
  <c r="I949" i="3"/>
  <c r="I950" i="3"/>
  <c r="I928" i="3"/>
  <c r="I929" i="3"/>
  <c r="I930" i="3"/>
  <c r="I931" i="3"/>
  <c r="I932" i="3"/>
  <c r="I933" i="3"/>
  <c r="I934" i="3"/>
  <c r="I935" i="3"/>
  <c r="I936" i="3"/>
  <c r="I937" i="3"/>
  <c r="I938" i="3"/>
  <c r="I927" i="3"/>
  <c r="I926" i="3"/>
  <c r="I925" i="3"/>
  <c r="I924" i="3"/>
  <c r="I923" i="3"/>
  <c r="I922" i="3"/>
  <c r="I921" i="3"/>
  <c r="I920" i="3"/>
  <c r="I919" i="3"/>
  <c r="I918" i="3"/>
  <c r="I917" i="3"/>
  <c r="I916" i="3"/>
  <c r="I915" i="3"/>
  <c r="I904" i="3"/>
  <c r="I905" i="3"/>
  <c r="I906" i="3"/>
  <c r="I907" i="3"/>
  <c r="I908" i="3"/>
  <c r="I909" i="3"/>
  <c r="I910" i="3"/>
  <c r="I911" i="3"/>
  <c r="I912" i="3"/>
  <c r="I913" i="3"/>
  <c r="I914" i="3"/>
  <c r="I903" i="3"/>
  <c r="I892" i="3"/>
  <c r="I893" i="3"/>
  <c r="I894" i="3"/>
  <c r="I895" i="3"/>
  <c r="I896" i="3"/>
  <c r="I897" i="3"/>
  <c r="I898" i="3"/>
  <c r="I899" i="3"/>
  <c r="I900" i="3"/>
  <c r="I901" i="3"/>
  <c r="I902" i="3"/>
  <c r="I891" i="3"/>
  <c r="I880" i="3"/>
  <c r="I881" i="3"/>
  <c r="I882" i="3"/>
  <c r="I883" i="3"/>
  <c r="I884" i="3"/>
  <c r="I885" i="3"/>
  <c r="I886" i="3"/>
  <c r="I887" i="3"/>
  <c r="I888" i="3"/>
  <c r="I889" i="3"/>
  <c r="I890" i="3"/>
  <c r="I879" i="3"/>
  <c r="I868" i="3"/>
  <c r="I869" i="3"/>
  <c r="I870" i="3"/>
  <c r="I1084" i="3" s="1"/>
  <c r="F23" i="1" s="1"/>
  <c r="I871" i="3"/>
  <c r="I872" i="3"/>
  <c r="I873" i="3"/>
  <c r="I874" i="3"/>
  <c r="I875" i="3"/>
  <c r="I876" i="3"/>
  <c r="I877" i="3"/>
  <c r="I878" i="3"/>
  <c r="I867" i="3"/>
  <c r="I788" i="3"/>
  <c r="I789" i="3"/>
  <c r="I790" i="3"/>
  <c r="I791" i="3"/>
  <c r="I792" i="3"/>
  <c r="I793" i="3"/>
  <c r="I794" i="3"/>
  <c r="I795" i="3"/>
  <c r="I796" i="3"/>
  <c r="I797" i="3"/>
  <c r="I798" i="3"/>
  <c r="I799" i="3"/>
  <c r="I800" i="3"/>
  <c r="I801" i="3"/>
  <c r="I787" i="3"/>
  <c r="I832" i="3"/>
  <c r="I833" i="3"/>
  <c r="I834" i="3"/>
  <c r="I835" i="3"/>
  <c r="I836" i="3"/>
  <c r="I837" i="3"/>
  <c r="I838" i="3"/>
  <c r="I839" i="3"/>
  <c r="I840" i="3"/>
  <c r="I841" i="3"/>
  <c r="I842" i="3"/>
  <c r="I843" i="3"/>
  <c r="I844" i="3"/>
  <c r="I845" i="3"/>
  <c r="I846" i="3"/>
  <c r="I817" i="3"/>
  <c r="I818" i="3"/>
  <c r="I819" i="3"/>
  <c r="I820" i="3"/>
  <c r="I821" i="3"/>
  <c r="I822" i="3"/>
  <c r="I823" i="3"/>
  <c r="I824" i="3"/>
  <c r="I825" i="3"/>
  <c r="I826" i="3"/>
  <c r="I827" i="3"/>
  <c r="I828" i="3"/>
  <c r="I829" i="3"/>
  <c r="I830" i="3"/>
  <c r="I831" i="3"/>
  <c r="I803" i="3"/>
  <c r="I804" i="3"/>
  <c r="I805" i="3"/>
  <c r="I806" i="3"/>
  <c r="I807" i="3"/>
  <c r="I808" i="3"/>
  <c r="I809" i="3"/>
  <c r="I810" i="3"/>
  <c r="I811" i="3"/>
  <c r="I812" i="3"/>
  <c r="I813" i="3"/>
  <c r="I814" i="3"/>
  <c r="I815" i="3"/>
  <c r="I816" i="3"/>
  <c r="I802" i="3"/>
  <c r="I772" i="3"/>
  <c r="I773" i="3"/>
  <c r="I774" i="3"/>
  <c r="I775" i="3"/>
  <c r="I776" i="3"/>
  <c r="I777" i="3"/>
  <c r="I778" i="3"/>
  <c r="I779" i="3"/>
  <c r="I780" i="3"/>
  <c r="I781" i="3"/>
  <c r="I782" i="3"/>
  <c r="I783" i="3"/>
  <c r="I784" i="3"/>
  <c r="I785" i="3"/>
  <c r="I786" i="3"/>
  <c r="I758" i="3"/>
  <c r="I759" i="3"/>
  <c r="I760" i="3"/>
  <c r="I761" i="3"/>
  <c r="I762" i="3"/>
  <c r="I763" i="3"/>
  <c r="I764" i="3"/>
  <c r="I765" i="3"/>
  <c r="I766" i="3"/>
  <c r="I767" i="3"/>
  <c r="I768" i="3"/>
  <c r="I769" i="3"/>
  <c r="I770" i="3"/>
  <c r="I771" i="3"/>
  <c r="I757" i="3"/>
  <c r="I742" i="3"/>
  <c r="I743" i="3"/>
  <c r="I744" i="3"/>
  <c r="I745" i="3"/>
  <c r="I746" i="3"/>
  <c r="I747" i="3"/>
  <c r="I748" i="3"/>
  <c r="I749" i="3"/>
  <c r="I750" i="3"/>
  <c r="I751" i="3"/>
  <c r="I752" i="3"/>
  <c r="I753" i="3"/>
  <c r="I754" i="3"/>
  <c r="I755" i="3"/>
  <c r="I756" i="3"/>
  <c r="I736" i="3"/>
  <c r="I737" i="3"/>
  <c r="I738" i="3"/>
  <c r="I739" i="3"/>
  <c r="I740" i="3"/>
  <c r="I741" i="3"/>
  <c r="I713" i="3"/>
  <c r="I714" i="3"/>
  <c r="I715" i="3"/>
  <c r="I716" i="3"/>
  <c r="I717" i="3"/>
  <c r="I718" i="3"/>
  <c r="I719" i="3"/>
  <c r="I720" i="3"/>
  <c r="I721" i="3"/>
  <c r="I722" i="3"/>
  <c r="I723" i="3"/>
  <c r="I724" i="3"/>
  <c r="I725" i="3"/>
  <c r="I726" i="3"/>
  <c r="I727" i="3"/>
  <c r="I728" i="3"/>
  <c r="I729" i="3"/>
  <c r="I730" i="3"/>
  <c r="I731" i="3"/>
  <c r="I732" i="3"/>
  <c r="I733" i="3"/>
  <c r="I734" i="3"/>
  <c r="I735" i="3"/>
  <c r="I712" i="3"/>
  <c r="I711" i="3"/>
  <c r="I697" i="3"/>
  <c r="I698" i="3"/>
  <c r="I699" i="3"/>
  <c r="I700" i="3"/>
  <c r="I701" i="3"/>
  <c r="I702" i="3"/>
  <c r="I703" i="3"/>
  <c r="I704" i="3"/>
  <c r="I705" i="3"/>
  <c r="I706" i="3"/>
  <c r="I707" i="3"/>
  <c r="I708" i="3"/>
  <c r="I709" i="3"/>
  <c r="I710" i="3"/>
  <c r="I683" i="3"/>
  <c r="I684" i="3"/>
  <c r="I685" i="3"/>
  <c r="I686" i="3"/>
  <c r="I687" i="3"/>
  <c r="I688" i="3"/>
  <c r="I689" i="3"/>
  <c r="I690" i="3"/>
  <c r="I691" i="3"/>
  <c r="I692" i="3"/>
  <c r="I693" i="3"/>
  <c r="I694" i="3"/>
  <c r="I695" i="3"/>
  <c r="I696" i="3"/>
  <c r="I682" i="3"/>
  <c r="I667" i="3"/>
  <c r="I668" i="3"/>
  <c r="I669" i="3"/>
  <c r="I670" i="3"/>
  <c r="I671" i="3"/>
  <c r="I672" i="3"/>
  <c r="I673" i="3"/>
  <c r="I674" i="3"/>
  <c r="I675" i="3"/>
  <c r="I676" i="3"/>
  <c r="I677" i="3"/>
  <c r="I678" i="3"/>
  <c r="I679" i="3"/>
  <c r="I680" i="3"/>
  <c r="I681" i="3"/>
  <c r="I653" i="3"/>
  <c r="I654" i="3"/>
  <c r="I655" i="3"/>
  <c r="I656" i="3"/>
  <c r="I657" i="3"/>
  <c r="I658" i="3"/>
  <c r="I659" i="3"/>
  <c r="I660" i="3"/>
  <c r="I661" i="3"/>
  <c r="I662" i="3"/>
  <c r="I663" i="3"/>
  <c r="I664" i="3"/>
  <c r="I665" i="3"/>
  <c r="I666" i="3"/>
  <c r="I652" i="3"/>
  <c r="I592" i="3"/>
  <c r="I593" i="3"/>
  <c r="I594" i="3"/>
  <c r="I595" i="3"/>
  <c r="I596" i="3"/>
  <c r="I597" i="3"/>
  <c r="I598" i="3"/>
  <c r="I599" i="3"/>
  <c r="I600" i="3"/>
  <c r="I601" i="3"/>
  <c r="I602" i="3"/>
  <c r="I603" i="3"/>
  <c r="I604" i="3"/>
  <c r="I605" i="3"/>
  <c r="I606" i="3"/>
  <c r="I577" i="3"/>
  <c r="I578" i="3"/>
  <c r="I579" i="3"/>
  <c r="I580" i="3"/>
  <c r="I581" i="3"/>
  <c r="I582" i="3"/>
  <c r="I583" i="3"/>
  <c r="I584" i="3"/>
  <c r="I585" i="3"/>
  <c r="I586" i="3"/>
  <c r="I587" i="3"/>
  <c r="I588" i="3"/>
  <c r="I589" i="3"/>
  <c r="I590" i="3"/>
  <c r="I591" i="3"/>
  <c r="I563" i="3"/>
  <c r="I564" i="3"/>
  <c r="I565" i="3"/>
  <c r="I566" i="3"/>
  <c r="I567" i="3"/>
  <c r="I568" i="3"/>
  <c r="I569" i="3"/>
  <c r="I570" i="3"/>
  <c r="I571" i="3"/>
  <c r="I572" i="3"/>
  <c r="I573" i="3"/>
  <c r="I574" i="3"/>
  <c r="I575" i="3"/>
  <c r="I576" i="3"/>
  <c r="I562" i="3"/>
  <c r="I638" i="3"/>
  <c r="I639" i="3"/>
  <c r="I640" i="3"/>
  <c r="I641" i="3"/>
  <c r="I642" i="3"/>
  <c r="I643" i="3"/>
  <c r="I644" i="3"/>
  <c r="I645" i="3"/>
  <c r="I646" i="3"/>
  <c r="I647" i="3"/>
  <c r="I648" i="3"/>
  <c r="I649" i="3"/>
  <c r="I650" i="3"/>
  <c r="I651" i="3"/>
  <c r="I637" i="3"/>
  <c r="I633" i="3"/>
  <c r="I634" i="3"/>
  <c r="I635" i="3"/>
  <c r="I636" i="3"/>
  <c r="I622" i="3"/>
  <c r="I623" i="3"/>
  <c r="I624" i="3"/>
  <c r="I625" i="3"/>
  <c r="I626" i="3"/>
  <c r="I627" i="3"/>
  <c r="I628" i="3"/>
  <c r="I629" i="3"/>
  <c r="I630" i="3"/>
  <c r="I631" i="3"/>
  <c r="I632" i="3"/>
  <c r="I608" i="3"/>
  <c r="I609" i="3"/>
  <c r="I610" i="3"/>
  <c r="I611" i="3"/>
  <c r="I612" i="3"/>
  <c r="I613" i="3"/>
  <c r="I614" i="3"/>
  <c r="I615" i="3"/>
  <c r="I616" i="3"/>
  <c r="I617" i="3"/>
  <c r="I618" i="3"/>
  <c r="I619" i="3"/>
  <c r="I620" i="3"/>
  <c r="I621" i="3"/>
  <c r="I607" i="3"/>
  <c r="I549" i="3"/>
  <c r="I550" i="3"/>
  <c r="I551" i="3"/>
  <c r="I552" i="3"/>
  <c r="I553" i="3"/>
  <c r="I554" i="3"/>
  <c r="I555" i="3"/>
  <c r="I556" i="3"/>
  <c r="I557" i="3"/>
  <c r="I558" i="3"/>
  <c r="I559" i="3"/>
  <c r="I560" i="3"/>
  <c r="I561" i="3"/>
  <c r="I534" i="3"/>
  <c r="I535" i="3"/>
  <c r="I536" i="3"/>
  <c r="I537" i="3"/>
  <c r="I538" i="3"/>
  <c r="I539" i="3"/>
  <c r="I540" i="3"/>
  <c r="I541" i="3"/>
  <c r="I542" i="3"/>
  <c r="I543" i="3"/>
  <c r="I544" i="3"/>
  <c r="I545" i="3"/>
  <c r="I546" i="3"/>
  <c r="I547" i="3"/>
  <c r="I548" i="3"/>
  <c r="I519" i="3"/>
  <c r="I520" i="3"/>
  <c r="I521" i="3"/>
  <c r="I522" i="3"/>
  <c r="I523" i="3"/>
  <c r="I524" i="3"/>
  <c r="I525" i="3"/>
  <c r="I526" i="3"/>
  <c r="I527" i="3"/>
  <c r="I528" i="3"/>
  <c r="I529" i="3"/>
  <c r="I530" i="3"/>
  <c r="I531" i="3"/>
  <c r="I532" i="3"/>
  <c r="I533" i="3"/>
  <c r="I503" i="3"/>
  <c r="I504" i="3"/>
  <c r="I505" i="3"/>
  <c r="I506" i="3"/>
  <c r="I507" i="3"/>
  <c r="I508" i="3"/>
  <c r="I509" i="3"/>
  <c r="I510" i="3"/>
  <c r="I511" i="3"/>
  <c r="I512" i="3"/>
  <c r="I513" i="3"/>
  <c r="I514" i="3"/>
  <c r="I515" i="3"/>
  <c r="I516" i="3"/>
  <c r="I517" i="3"/>
  <c r="I518" i="3"/>
  <c r="I502" i="3"/>
  <c r="I451" i="3"/>
  <c r="I452" i="3"/>
  <c r="I453" i="3"/>
  <c r="I454" i="3"/>
  <c r="I455" i="3"/>
  <c r="I456" i="3"/>
  <c r="I457" i="3"/>
  <c r="I458" i="3"/>
  <c r="I459" i="3"/>
  <c r="I460" i="3"/>
  <c r="I461" i="3"/>
  <c r="I462" i="3"/>
  <c r="I463" i="3"/>
  <c r="I464" i="3"/>
  <c r="I465" i="3"/>
  <c r="I466" i="3"/>
  <c r="I467" i="3"/>
  <c r="I468" i="3"/>
  <c r="I469" i="3"/>
  <c r="I470" i="3"/>
  <c r="I471" i="3"/>
  <c r="I472" i="3"/>
  <c r="I473" i="3"/>
  <c r="I474" i="3"/>
  <c r="I475" i="3"/>
  <c r="I476" i="3"/>
  <c r="I477" i="3"/>
  <c r="I478" i="3"/>
  <c r="I479" i="3"/>
  <c r="I480" i="3"/>
  <c r="I481" i="3"/>
  <c r="I482" i="3"/>
  <c r="I483" i="3"/>
  <c r="I484" i="3"/>
  <c r="I485" i="3"/>
  <c r="I486" i="3"/>
  <c r="I487" i="3"/>
  <c r="I488" i="3"/>
  <c r="I489" i="3"/>
  <c r="I490" i="3"/>
  <c r="I491" i="3"/>
  <c r="I492" i="3"/>
  <c r="I493" i="3"/>
  <c r="I494" i="3"/>
  <c r="I495" i="3"/>
  <c r="I496" i="3"/>
  <c r="I497" i="3"/>
  <c r="I498" i="3"/>
  <c r="I499" i="3"/>
  <c r="I500" i="3"/>
  <c r="I501" i="3"/>
  <c r="I435" i="3"/>
  <c r="I436" i="3"/>
  <c r="I437" i="3"/>
  <c r="I438" i="3"/>
  <c r="I439" i="3"/>
  <c r="I440" i="3"/>
  <c r="I441" i="3"/>
  <c r="I442" i="3"/>
  <c r="I443" i="3"/>
  <c r="I444" i="3"/>
  <c r="I445" i="3"/>
  <c r="I446" i="3"/>
  <c r="I447" i="3"/>
  <c r="I448" i="3"/>
  <c r="I449" i="3"/>
  <c r="I450" i="3"/>
  <c r="I434" i="3"/>
  <c r="I420" i="3"/>
  <c r="I421" i="3"/>
  <c r="I422" i="3"/>
  <c r="I423" i="3"/>
  <c r="I424" i="3"/>
  <c r="I425" i="3"/>
  <c r="I426" i="3"/>
  <c r="I427" i="3"/>
  <c r="I428" i="3"/>
  <c r="I429" i="3"/>
  <c r="I430" i="3"/>
  <c r="I431" i="3"/>
  <c r="I432" i="3"/>
  <c r="I433" i="3"/>
  <c r="I419" i="3"/>
  <c r="I406" i="3"/>
  <c r="I407" i="3"/>
  <c r="I408" i="3"/>
  <c r="I409" i="3"/>
  <c r="I410" i="3"/>
  <c r="I411" i="3"/>
  <c r="I412" i="3"/>
  <c r="I413" i="3"/>
  <c r="I414" i="3"/>
  <c r="I415" i="3"/>
  <c r="I416" i="3"/>
  <c r="I417" i="3"/>
  <c r="I418" i="3"/>
  <c r="I405" i="3"/>
  <c r="I384" i="3"/>
  <c r="I385" i="3"/>
  <c r="I386" i="3"/>
  <c r="I387" i="3"/>
  <c r="I388" i="3"/>
  <c r="I389" i="3"/>
  <c r="I376" i="3"/>
  <c r="I377" i="3"/>
  <c r="I378" i="3"/>
  <c r="I379" i="3"/>
  <c r="I380" i="3"/>
  <c r="I381" i="3"/>
  <c r="I382" i="3"/>
  <c r="I383" i="3"/>
  <c r="I375" i="3"/>
  <c r="I371" i="3"/>
  <c r="I372" i="3"/>
  <c r="I373" i="3"/>
  <c r="I374" i="3"/>
  <c r="I361" i="3"/>
  <c r="I362" i="3"/>
  <c r="I363" i="3"/>
  <c r="I364" i="3"/>
  <c r="I365" i="3"/>
  <c r="I366" i="3"/>
  <c r="I367" i="3"/>
  <c r="I368" i="3"/>
  <c r="I369" i="3"/>
  <c r="I370" i="3"/>
  <c r="I360" i="3"/>
  <c r="I357" i="3"/>
  <c r="I358" i="3"/>
  <c r="I359" i="3"/>
  <c r="I346" i="3"/>
  <c r="I347" i="3"/>
  <c r="I348" i="3"/>
  <c r="I349" i="3"/>
  <c r="I350" i="3"/>
  <c r="I351" i="3"/>
  <c r="I352" i="3"/>
  <c r="I353" i="3"/>
  <c r="I354" i="3"/>
  <c r="I355" i="3"/>
  <c r="I356" i="3"/>
  <c r="I345" i="3"/>
  <c r="I863" i="3" s="1"/>
  <c r="D23" i="1" s="1"/>
  <c r="I314" i="3"/>
  <c r="I339" i="3"/>
  <c r="I338" i="3"/>
  <c r="I341" i="3" s="1"/>
  <c r="H22" i="1" s="1"/>
  <c r="I337" i="3"/>
  <c r="I329" i="3"/>
  <c r="I330" i="3"/>
  <c r="I331" i="3"/>
  <c r="I328" i="3"/>
  <c r="I326" i="3"/>
  <c r="I327" i="3"/>
  <c r="I325" i="3"/>
  <c r="I323" i="3"/>
  <c r="I324" i="3"/>
  <c r="I322" i="3"/>
  <c r="I321" i="3"/>
  <c r="I333" i="3" s="1"/>
  <c r="F22" i="1" s="1"/>
  <c r="I320" i="3"/>
  <c r="I311" i="3"/>
  <c r="I312" i="3"/>
  <c r="I313" i="3"/>
  <c r="I310" i="3"/>
  <c r="I305" i="3"/>
  <c r="I306" i="3"/>
  <c r="I307" i="3"/>
  <c r="I308" i="3"/>
  <c r="I309" i="3"/>
  <c r="I304" i="3"/>
  <c r="I299" i="3"/>
  <c r="I300" i="3"/>
  <c r="I301" i="3"/>
  <c r="I302" i="3"/>
  <c r="I303" i="3"/>
  <c r="I298" i="3"/>
  <c r="I291" i="3"/>
  <c r="I292" i="3"/>
  <c r="I293" i="3"/>
  <c r="I294" i="3"/>
  <c r="I295" i="3"/>
  <c r="I296" i="3"/>
  <c r="I297" i="3"/>
  <c r="I290" i="3"/>
  <c r="I287" i="3"/>
  <c r="I288" i="3"/>
  <c r="I289" i="3"/>
  <c r="I286" i="3"/>
  <c r="I281" i="3"/>
  <c r="I282" i="3"/>
  <c r="I283" i="3"/>
  <c r="I284" i="3"/>
  <c r="I285" i="3"/>
  <c r="I280" i="3"/>
  <c r="I277" i="3"/>
  <c r="I278" i="3"/>
  <c r="I279" i="3"/>
  <c r="I276" i="3"/>
  <c r="I275" i="3"/>
  <c r="I274" i="3"/>
  <c r="I316" i="3" s="1"/>
  <c r="D22" i="1" s="1"/>
  <c r="I268" i="3"/>
  <c r="I267" i="3"/>
  <c r="I256" i="3"/>
  <c r="I257" i="3"/>
  <c r="I258" i="3"/>
  <c r="I259" i="3"/>
  <c r="I260" i="3"/>
  <c r="I261" i="3"/>
  <c r="I262" i="3"/>
  <c r="I263" i="3"/>
  <c r="I264" i="3"/>
  <c r="I265" i="3"/>
  <c r="I266" i="3"/>
  <c r="I255" i="3"/>
  <c r="I251" i="3"/>
  <c r="I252" i="3"/>
  <c r="I253" i="3"/>
  <c r="I254" i="3"/>
  <c r="I250" i="3"/>
  <c r="I245" i="3"/>
  <c r="I246" i="3"/>
  <c r="I247" i="3"/>
  <c r="I248" i="3"/>
  <c r="I249" i="3"/>
  <c r="I270" i="3" s="1"/>
  <c r="H21" i="1" s="1"/>
  <c r="I244" i="3"/>
  <c r="I243" i="3"/>
  <c r="I242" i="3"/>
  <c r="I225" i="3"/>
  <c r="I226" i="3"/>
  <c r="I224" i="3"/>
  <c r="I223" i="3"/>
  <c r="I222" i="3"/>
  <c r="I216" i="3"/>
  <c r="I217" i="3"/>
  <c r="I218" i="3"/>
  <c r="I219" i="3"/>
  <c r="I215" i="3"/>
  <c r="I211" i="3"/>
  <c r="I212" i="3"/>
  <c r="I213" i="3"/>
  <c r="I214" i="3"/>
  <c r="I210" i="3"/>
  <c r="I207" i="3"/>
  <c r="I208" i="3"/>
  <c r="I209" i="3"/>
  <c r="I206" i="3"/>
  <c r="I204" i="3"/>
  <c r="I205" i="3"/>
  <c r="I203" i="3"/>
  <c r="I202" i="3"/>
  <c r="I201" i="3"/>
  <c r="I198" i="3"/>
  <c r="I228" i="3" s="1"/>
  <c r="F21" i="1" s="1"/>
  <c r="I199" i="3"/>
  <c r="I200" i="3"/>
  <c r="I197" i="3"/>
  <c r="I196" i="3"/>
  <c r="I177" i="3"/>
  <c r="I176" i="3"/>
  <c r="I165" i="3"/>
  <c r="I166" i="3"/>
  <c r="I167" i="3"/>
  <c r="I168" i="3"/>
  <c r="I169" i="3"/>
  <c r="I164" i="3"/>
  <c r="I161" i="3"/>
  <c r="I162" i="3"/>
  <c r="I163" i="3"/>
  <c r="I160" i="3"/>
  <c r="I154" i="3"/>
  <c r="I155" i="3"/>
  <c r="I156" i="3"/>
  <c r="I157" i="3"/>
  <c r="I158" i="3"/>
  <c r="I159" i="3"/>
  <c r="I153" i="3"/>
  <c r="I152" i="3"/>
  <c r="I151" i="3"/>
  <c r="I148" i="3"/>
  <c r="I149" i="3"/>
  <c r="I150" i="3"/>
  <c r="I147" i="3"/>
  <c r="I144" i="3"/>
  <c r="I145" i="3"/>
  <c r="I146" i="3"/>
  <c r="I143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25" i="3"/>
  <c r="I122" i="3"/>
  <c r="I123" i="3"/>
  <c r="I124" i="3"/>
  <c r="I121" i="3"/>
  <c r="I118" i="3"/>
  <c r="I119" i="3"/>
  <c r="I120" i="3"/>
  <c r="I117" i="3"/>
  <c r="I114" i="3"/>
  <c r="I115" i="3"/>
  <c r="I116" i="3"/>
  <c r="I113" i="3"/>
  <c r="I111" i="3"/>
  <c r="I112" i="3"/>
  <c r="I110" i="3"/>
  <c r="I106" i="3"/>
  <c r="I107" i="3"/>
  <c r="I108" i="3"/>
  <c r="I109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92" i="3"/>
  <c r="I81" i="3"/>
  <c r="I82" i="3"/>
  <c r="I83" i="3"/>
  <c r="I84" i="3"/>
  <c r="I85" i="3"/>
  <c r="I86" i="3"/>
  <c r="I87" i="3"/>
  <c r="I88" i="3"/>
  <c r="I89" i="3"/>
  <c r="I90" i="3"/>
  <c r="I91" i="3"/>
  <c r="I80" i="3"/>
  <c r="I75" i="3"/>
  <c r="I76" i="3"/>
  <c r="I77" i="3"/>
  <c r="I78" i="3"/>
  <c r="I79" i="3"/>
  <c r="I74" i="3"/>
  <c r="I66" i="3"/>
  <c r="I67" i="3"/>
  <c r="I68" i="3"/>
  <c r="I69" i="3"/>
  <c r="I70" i="3"/>
  <c r="I71" i="3"/>
  <c r="I72" i="3"/>
  <c r="I73" i="3"/>
  <c r="I65" i="3"/>
  <c r="I63" i="3"/>
  <c r="I64" i="3"/>
  <c r="I62" i="3"/>
  <c r="I60" i="3"/>
  <c r="I61" i="3"/>
  <c r="I59" i="3"/>
  <c r="I58" i="3"/>
  <c r="I57" i="3"/>
  <c r="I28" i="3"/>
  <c r="I29" i="3"/>
  <c r="I27" i="3"/>
  <c r="I25" i="3"/>
  <c r="I26" i="3"/>
  <c r="I24" i="3"/>
  <c r="I20" i="3"/>
  <c r="I19" i="3"/>
  <c r="I9" i="3"/>
  <c r="I10" i="3"/>
  <c r="I11" i="3"/>
  <c r="I12" i="3"/>
  <c r="I13" i="3"/>
  <c r="I14" i="3"/>
  <c r="I8" i="3"/>
  <c r="I15" i="3"/>
  <c r="I7" i="3"/>
  <c r="I171" i="3" s="1"/>
  <c r="D21" i="1" s="1"/>
  <c r="I6" i="3"/>
  <c r="G33" i="1"/>
  <c r="F35" i="1" l="1"/>
  <c r="G25" i="1"/>
  <c r="D24" i="1"/>
</calcChain>
</file>

<file path=xl/sharedStrings.xml><?xml version="1.0" encoding="utf-8"?>
<sst xmlns="http://schemas.openxmlformats.org/spreadsheetml/2006/main" count="1875" uniqueCount="1561">
  <si>
    <t>ACCOUNT # :</t>
  </si>
  <si>
    <t>CONTACT :</t>
  </si>
  <si>
    <t>PO # :</t>
  </si>
  <si>
    <t>SALES REP :</t>
  </si>
  <si>
    <t>SHIP TO :</t>
  </si>
  <si>
    <t>PHONE :</t>
  </si>
  <si>
    <t>ADDRESS :</t>
  </si>
  <si>
    <t>TERMS :</t>
  </si>
  <si>
    <t>SPECIAL INSTRUCTIONS :</t>
  </si>
  <si>
    <t>HARDGOODS</t>
  </si>
  <si>
    <t xml:space="preserve"> </t>
  </si>
  <si>
    <t>MEN'S</t>
  </si>
  <si>
    <t xml:space="preserve">WOMEN'S </t>
  </si>
  <si>
    <t>YOUTH</t>
  </si>
  <si>
    <t>BOARDS</t>
  </si>
  <si>
    <t>BOOTS</t>
  </si>
  <si>
    <t>BINDINGS</t>
  </si>
  <si>
    <t>SOFTGOODS</t>
  </si>
  <si>
    <t>ORDER TOTAL</t>
  </si>
  <si>
    <t>VOLUME DISCOUNT</t>
  </si>
  <si>
    <t>$ 10, 001 - $ 20, 000</t>
  </si>
  <si>
    <t>$ 20, 001 - $ 30, 000</t>
  </si>
  <si>
    <t>$ 30, 001 - $ 50, 000</t>
  </si>
  <si>
    <t>$ 50, 001 - $100, 000</t>
  </si>
  <si>
    <t>CREDIT TERMS &amp; LIMITS</t>
  </si>
  <si>
    <t xml:space="preserve">* After the expiration date all backorders will be shipped on regular terms. </t>
  </si>
  <si>
    <t>* Discounts may be given as a credit at time of on-time payment, for dealers with previous payment history concerns.</t>
  </si>
  <si>
    <t>* Please fill out order form completely, including signature at bottom.</t>
  </si>
  <si>
    <t>* Orders submitted after the order deadline will not qualify for discounts and terms.</t>
  </si>
  <si>
    <t xml:space="preserve">* Dealer must receive written approval to sell products outside of approved store location(s). </t>
  </si>
  <si>
    <t xml:space="preserve">* Sale of products through auctions, or online is prohibited via mail order, online sales and online auctions is strictly forbidden. </t>
  </si>
  <si>
    <t>** Account must be in good standing, with updated and accurate information. Account will be placed on hold in the event that a dealer account falls from good standing</t>
  </si>
  <si>
    <t>DELIVERY</t>
  </si>
  <si>
    <t>ORDER CHANGES (REORDERS &amp; CANCELLATIONS)</t>
  </si>
  <si>
    <t>* Order adjustments / cancellations must be submitted in writing</t>
  </si>
  <si>
    <t xml:space="preserve">* All orders placed after the order deadline will be considered reorders and do not qualify for preseason discounts. </t>
  </si>
  <si>
    <t>NEW ACCOUNTS</t>
  </si>
  <si>
    <t>* Dealers must complete a dealer authorization and credit application, and receive approval before placing an order.</t>
  </si>
  <si>
    <t>MENS SNOWBOARDS</t>
  </si>
  <si>
    <t>DEALER</t>
  </si>
  <si>
    <t>RETAIL</t>
  </si>
  <si>
    <t>EXT</t>
  </si>
  <si>
    <t>WOMENS SNOWBOARDS</t>
  </si>
  <si>
    <t>YOUTH SNOWBOARDS</t>
  </si>
  <si>
    <t>MENS BINDINGS</t>
  </si>
  <si>
    <t>WOMENS BINDINGS</t>
  </si>
  <si>
    <t>MENS BOOTS</t>
  </si>
  <si>
    <t>TOTAL</t>
  </si>
  <si>
    <t>WOMENS BOOTS</t>
  </si>
  <si>
    <t>YOUTH BOOTS</t>
  </si>
  <si>
    <t>XS</t>
  </si>
  <si>
    <t>S</t>
  </si>
  <si>
    <t>M</t>
  </si>
  <si>
    <t>L</t>
  </si>
  <si>
    <t>LUGGAGE</t>
  </si>
  <si>
    <t>YOUTH BINDINGS</t>
  </si>
  <si>
    <r>
      <t xml:space="preserve">SPLITBOARD </t>
    </r>
    <r>
      <rPr>
        <b/>
        <sz val="8"/>
        <color indexed="9"/>
        <rFont val="Avenir Next"/>
        <family val="2"/>
      </rPr>
      <t>SERIES</t>
    </r>
  </si>
  <si>
    <t>*All orders are subject to availability.</t>
  </si>
  <si>
    <t xml:space="preserve">*Orders received after booking deadline will not be eligible for discounts. </t>
  </si>
  <si>
    <t>* PDC's may be required on orders over $ 5,000.</t>
  </si>
  <si>
    <t>$ 100, 001 +</t>
  </si>
  <si>
    <r>
      <t xml:space="preserve">ALL MOUNTAIN </t>
    </r>
    <r>
      <rPr>
        <b/>
        <sz val="8"/>
        <color indexed="9"/>
        <rFont val="Avenir Next"/>
        <family val="2"/>
      </rPr>
      <t>SERIES</t>
    </r>
  </si>
  <si>
    <r>
      <t xml:space="preserve">PARK </t>
    </r>
    <r>
      <rPr>
        <b/>
        <sz val="8"/>
        <color indexed="9"/>
        <rFont val="Avenir Next"/>
        <family val="2"/>
      </rPr>
      <t>SERIES</t>
    </r>
  </si>
  <si>
    <t>* To qualify for Nitro Snowboards Booking Terms, your account must be current in good standing.</t>
  </si>
  <si>
    <t xml:space="preserve">* All orders are subject to credit approval by Nitro Snowboards and may be rejected without cause or liability.  </t>
  </si>
  <si>
    <t xml:space="preserve">** Payment terms may not be adjusted unless approved through Nitro Snowboards Accounting Department. </t>
  </si>
  <si>
    <t>* Nitro Snowboards reserves the right to charge a 15% re-stocking fee in the case of dealer refusal.</t>
  </si>
  <si>
    <t>* Nitro Snowboards reserves the right to deliver up to 14 days prior to dealer's requested delivery date without notification or permission.</t>
  </si>
  <si>
    <t>* Nitro Snowboards reserves the right to substitute reorder products that are not available.</t>
  </si>
  <si>
    <t>* Nitro Snowboards reserves the right to adjust discounts to reflect new order value.</t>
  </si>
  <si>
    <t>DESCRIPTION</t>
  </si>
  <si>
    <t>SIZE</t>
  </si>
  <si>
    <r>
      <t xml:space="preserve">QUIVER </t>
    </r>
    <r>
      <rPr>
        <b/>
        <sz val="8"/>
        <color indexed="9"/>
        <rFont val="Avenir Next"/>
        <family val="2"/>
      </rPr>
      <t>SERIES</t>
    </r>
  </si>
  <si>
    <t>PEPPER</t>
  </si>
  <si>
    <t>SALT</t>
  </si>
  <si>
    <t>BLACK</t>
  </si>
  <si>
    <t>S/M</t>
  </si>
  <si>
    <t>BLACK BRONZE</t>
  </si>
  <si>
    <t>WHITE GOLD</t>
  </si>
  <si>
    <t>STONE</t>
  </si>
  <si>
    <t>BLUE</t>
  </si>
  <si>
    <t>SUB 165</t>
  </si>
  <si>
    <t xml:space="preserve">     BILL TO : </t>
  </si>
  <si>
    <t>Buyer Name:</t>
  </si>
  <si>
    <t>COLOUR</t>
  </si>
  <si>
    <t>N/A</t>
  </si>
  <si>
    <t>QUANTITY</t>
  </si>
  <si>
    <t>ULTRA BLACK</t>
  </si>
  <si>
    <t>RED</t>
  </si>
  <si>
    <t>WHITE</t>
  </si>
  <si>
    <t>LIGHT SACK</t>
  </si>
  <si>
    <t>CARGO</t>
  </si>
  <si>
    <t>TRACKER 165</t>
  </si>
  <si>
    <t>STONE GREY</t>
  </si>
  <si>
    <t xml:space="preserve">* Earliest Delivery date is September 15, 2020, and latest delivery date is November 30, 2020. </t>
  </si>
  <si>
    <t>* Cancel date for product not shipped is December 1, 2020.</t>
  </si>
  <si>
    <t>ORANGE</t>
  </si>
  <si>
    <t>M/L</t>
  </si>
  <si>
    <t>RENTAL BOARDS</t>
  </si>
  <si>
    <t>RENTAL SNOWBOARDS</t>
  </si>
  <si>
    <t>RENTAL BINDINGS</t>
  </si>
  <si>
    <t>RENTAL BOOTS</t>
  </si>
  <si>
    <t xml:space="preserve">          </t>
  </si>
  <si>
    <t>N830520-001173</t>
  </si>
  <si>
    <t>N830522-001151</t>
  </si>
  <si>
    <t>N830522-001156</t>
  </si>
  <si>
    <t>N830522-001162</t>
  </si>
  <si>
    <t>N830523-001154</t>
  </si>
  <si>
    <t>N830523-001159</t>
  </si>
  <si>
    <t>N830524-001156</t>
  </si>
  <si>
    <t>N830524-001159</t>
  </si>
  <si>
    <t>N830525-001154</t>
  </si>
  <si>
    <t>N830526-001149</t>
  </si>
  <si>
    <t>N830527-001160</t>
  </si>
  <si>
    <t>N830527-001164</t>
  </si>
  <si>
    <t>N830528-001152</t>
  </si>
  <si>
    <t>N830528-001159</t>
  </si>
  <si>
    <t>N830528-001163</t>
  </si>
  <si>
    <t>N830529-001156</t>
  </si>
  <si>
    <t>N830529-001161</t>
  </si>
  <si>
    <t>N830529-001165</t>
  </si>
  <si>
    <t>N830530-001159</t>
  </si>
  <si>
    <t>N830530-001163</t>
  </si>
  <si>
    <t>N830531-001155</t>
  </si>
  <si>
    <t>N830531-001159</t>
  </si>
  <si>
    <t>N830531-001163</t>
  </si>
  <si>
    <t>N830532-001156</t>
  </si>
  <si>
    <t>N830532-001159</t>
  </si>
  <si>
    <t>N830532-001162</t>
  </si>
  <si>
    <t>N830533-001156</t>
  </si>
  <si>
    <t>N830533-001159</t>
  </si>
  <si>
    <t>N830533-001162</t>
  </si>
  <si>
    <t>N830534-001160</t>
  </si>
  <si>
    <t>N830534-001163</t>
  </si>
  <si>
    <t>N830534-001166</t>
  </si>
  <si>
    <t>N830535-001163</t>
  </si>
  <si>
    <t>N830535-001166</t>
  </si>
  <si>
    <t>N830535-001169</t>
  </si>
  <si>
    <t>N830536-001157</t>
  </si>
  <si>
    <t>N830536-001160</t>
  </si>
  <si>
    <t>N830536-001163</t>
  </si>
  <si>
    <t>N830537-001157</t>
  </si>
  <si>
    <t>N830537-001160</t>
  </si>
  <si>
    <t>N830537-001163</t>
  </si>
  <si>
    <t>N830538-001153</t>
  </si>
  <si>
    <t>N830538-001159</t>
  </si>
  <si>
    <t>N830538-001163</t>
  </si>
  <si>
    <t>N830539-001152</t>
  </si>
  <si>
    <t>N830539-001155</t>
  </si>
  <si>
    <t>N830539-001157</t>
  </si>
  <si>
    <t>N830539-001159</t>
  </si>
  <si>
    <t>N830539-001162</t>
  </si>
  <si>
    <t>N830540-001157</t>
  </si>
  <si>
    <t>N830540-001159</t>
  </si>
  <si>
    <t>N830540-001162</t>
  </si>
  <si>
    <t>N830540-001165</t>
  </si>
  <si>
    <t>N830541-001152</t>
  </si>
  <si>
    <t>N830541-001155</t>
  </si>
  <si>
    <t>N830541-001157</t>
  </si>
  <si>
    <t>N830541-001159</t>
  </si>
  <si>
    <t>N830541-001162</t>
  </si>
  <si>
    <t>N830542-001157</t>
  </si>
  <si>
    <t>N830542-001159</t>
  </si>
  <si>
    <t>N830542-001162</t>
  </si>
  <si>
    <t>N830542-001165</t>
  </si>
  <si>
    <t>N830543-001152</t>
  </si>
  <si>
    <t>N830543-001155</t>
  </si>
  <si>
    <t>N830543-001157</t>
  </si>
  <si>
    <t>N830543-001159</t>
  </si>
  <si>
    <t>N830543-001162</t>
  </si>
  <si>
    <t>N830544-001157</t>
  </si>
  <si>
    <t>N830544-001159</t>
  </si>
  <si>
    <t>N830544-001162</t>
  </si>
  <si>
    <t>N830544-001165</t>
  </si>
  <si>
    <t>N830545-001156</t>
  </si>
  <si>
    <t>N830545-001159</t>
  </si>
  <si>
    <t>N830545-001153</t>
  </si>
  <si>
    <t>N830546-001159</t>
  </si>
  <si>
    <t>N830546-001163</t>
  </si>
  <si>
    <t>N830546-001167</t>
  </si>
  <si>
    <t>N830546-001171</t>
  </si>
  <si>
    <t>N830547-001152</t>
  </si>
  <si>
    <t>N830547-001155</t>
  </si>
  <si>
    <t>N830547-001158</t>
  </si>
  <si>
    <t>N830547-001161</t>
  </si>
  <si>
    <t>N830548-001152</t>
  </si>
  <si>
    <t>N830548-001155</t>
  </si>
  <si>
    <t>N830548-001159</t>
  </si>
  <si>
    <t>N830548-001162</t>
  </si>
  <si>
    <t>N830549-001152</t>
  </si>
  <si>
    <t>N830549-001155</t>
  </si>
  <si>
    <t>N830549-001158</t>
  </si>
  <si>
    <t>N830549-001162</t>
  </si>
  <si>
    <t>N830550-001156</t>
  </si>
  <si>
    <t>N830550-001159</t>
  </si>
  <si>
    <t>N830550-001163</t>
  </si>
  <si>
    <t>N830550-001165</t>
  </si>
  <si>
    <t>N830551-001152</t>
  </si>
  <si>
    <t>N830551-001155</t>
  </si>
  <si>
    <t>N830551-001158</t>
  </si>
  <si>
    <t>N830551-001162</t>
  </si>
  <si>
    <t>N830552-001156</t>
  </si>
  <si>
    <t>N830552-001159</t>
  </si>
  <si>
    <t>N830552-001163</t>
  </si>
  <si>
    <t>N830552-001165</t>
  </si>
  <si>
    <t>N830553-001151</t>
  </si>
  <si>
    <t>N830553-001155</t>
  </si>
  <si>
    <t>N830553-001157</t>
  </si>
  <si>
    <t>N830553-001158</t>
  </si>
  <si>
    <t>N830554-001151</t>
  </si>
  <si>
    <t>N830554-001155</t>
  </si>
  <si>
    <t>N830554-001157</t>
  </si>
  <si>
    <t>N830554-001158</t>
  </si>
  <si>
    <t>N830555-001155</t>
  </si>
  <si>
    <t>N830555-001158</t>
  </si>
  <si>
    <t>N830556-001149</t>
  </si>
  <si>
    <t>N830556-001152</t>
  </si>
  <si>
    <t>N830556-001158</t>
  </si>
  <si>
    <t>N830556-001155</t>
  </si>
  <si>
    <t>N830557-001152</t>
  </si>
  <si>
    <t>N830557-001155</t>
  </si>
  <si>
    <t>N830557-001158</t>
  </si>
  <si>
    <t>N830558-001149</t>
  </si>
  <si>
    <t>N830558-001151</t>
  </si>
  <si>
    <t>N830558-001154</t>
  </si>
  <si>
    <t>N830558-001157</t>
  </si>
  <si>
    <t>N830559-001148</t>
  </si>
  <si>
    <t>N830559-001152</t>
  </si>
  <si>
    <t>N830559-001155</t>
  </si>
  <si>
    <t>N830559-001157</t>
  </si>
  <si>
    <t>N830560-001155</t>
  </si>
  <si>
    <t>N830560-001157</t>
  </si>
  <si>
    <t>N830563-001146</t>
  </si>
  <si>
    <t>N830563-001149</t>
  </si>
  <si>
    <t>N830563-001152</t>
  </si>
  <si>
    <t>N830563-001155</t>
  </si>
  <si>
    <t>N830564-001148</t>
  </si>
  <si>
    <t>N830564-001152</t>
  </si>
  <si>
    <t>N830565-00146</t>
  </si>
  <si>
    <t>N830565-00149</t>
  </si>
  <si>
    <t>N830565-00152</t>
  </si>
  <si>
    <t>N830566-001144</t>
  </si>
  <si>
    <t>N830566-001147</t>
  </si>
  <si>
    <t>N830566-001150</t>
  </si>
  <si>
    <t>N830566-001153</t>
  </si>
  <si>
    <t>N830567-001142</t>
  </si>
  <si>
    <t>N830567-001146</t>
  </si>
  <si>
    <t>N830567-001149</t>
  </si>
  <si>
    <t>N830567-001152</t>
  </si>
  <si>
    <t>N830567-001155</t>
  </si>
  <si>
    <t>N830568-001138</t>
  </si>
  <si>
    <t>N830568-001142</t>
  </si>
  <si>
    <t>N830568-001146</t>
  </si>
  <si>
    <t>N830568-001149</t>
  </si>
  <si>
    <t>N830568-001152</t>
  </si>
  <si>
    <t>N830570-001142</t>
  </si>
  <si>
    <t>N830569-001147</t>
  </si>
  <si>
    <t>N830569-001150</t>
  </si>
  <si>
    <t>N830570-001146</t>
  </si>
  <si>
    <t>N830570-001149</t>
  </si>
  <si>
    <t>N830571-001137</t>
  </si>
  <si>
    <t>N830571-001142</t>
  </si>
  <si>
    <t>N830572-001138</t>
  </si>
  <si>
    <t>N830572-001142</t>
  </si>
  <si>
    <t>N830572-001147</t>
  </si>
  <si>
    <t>N830573-001138</t>
  </si>
  <si>
    <t>N830573-001142</t>
  </si>
  <si>
    <t>N830573-00116</t>
  </si>
  <si>
    <t>N830574-001086</t>
  </si>
  <si>
    <t>N830574-001096</t>
  </si>
  <si>
    <t>N830574-001106</t>
  </si>
  <si>
    <t>N830574-001116</t>
  </si>
  <si>
    <t>N830574-001126</t>
  </si>
  <si>
    <t>N830574-001121</t>
  </si>
  <si>
    <t>N830575-001132</t>
  </si>
  <si>
    <t>N830575-001137</t>
  </si>
  <si>
    <t>N830575-001142</t>
  </si>
  <si>
    <t>N830575-001146</t>
  </si>
  <si>
    <t>N830575-001149</t>
  </si>
  <si>
    <t>N830576-001086</t>
  </si>
  <si>
    <t>N830576-001096</t>
  </si>
  <si>
    <t>N830576-001106</t>
  </si>
  <si>
    <t>N830576-001116</t>
  </si>
  <si>
    <t>N830576-001121</t>
  </si>
  <si>
    <t>N830576-001126</t>
  </si>
  <si>
    <t>N830577-001132</t>
  </si>
  <si>
    <t>N830577-001137</t>
  </si>
  <si>
    <t>N830578-001151</t>
  </si>
  <si>
    <t>N830578-001156</t>
  </si>
  <si>
    <t>N830578-001162</t>
  </si>
  <si>
    <t>N830579-001149</t>
  </si>
  <si>
    <t>N830580-001161</t>
  </si>
  <si>
    <t>N830581-001153</t>
  </si>
  <si>
    <t>N830581-001159</t>
  </si>
  <si>
    <t>N830581-001163</t>
  </si>
  <si>
    <t>N830582-001152</t>
  </si>
  <si>
    <t>N830582-001155</t>
  </si>
  <si>
    <t>N830582-001157</t>
  </si>
  <si>
    <t>N830583-001159</t>
  </si>
  <si>
    <t>N830583-001162</t>
  </si>
  <si>
    <t>N830584-001155</t>
  </si>
  <si>
    <t>N830584-001158</t>
  </si>
  <si>
    <t>N830584-001161</t>
  </si>
  <si>
    <t>N830585-001167</t>
  </si>
  <si>
    <t>N830585-001171</t>
  </si>
  <si>
    <t>N830586-001152</t>
  </si>
  <si>
    <t>N830586-001155</t>
  </si>
  <si>
    <t>N830586-001159</t>
  </si>
  <si>
    <t>N830586-001162</t>
  </si>
  <si>
    <t>N830587-001148</t>
  </si>
  <si>
    <t>N830587-001152</t>
  </si>
  <si>
    <t>N830587-001155</t>
  </si>
  <si>
    <t>N830587-001157</t>
  </si>
  <si>
    <t>N830588-001155</t>
  </si>
  <si>
    <t>N830588-001157</t>
  </si>
  <si>
    <t>N830588-001159</t>
  </si>
  <si>
    <t>N830588-001162</t>
  </si>
  <si>
    <t>N830589-001149</t>
  </si>
  <si>
    <t>N830589-001152</t>
  </si>
  <si>
    <t>N830589-001155</t>
  </si>
  <si>
    <t>N830589-001158</t>
  </si>
  <si>
    <t>N830589-001162</t>
  </si>
  <si>
    <t>N830590-001156</t>
  </si>
  <si>
    <t>N830590-001159</t>
  </si>
  <si>
    <t>N830590-001163</t>
  </si>
  <si>
    <t>N830590-001165</t>
  </si>
  <si>
    <t>N830591-001149</t>
  </si>
  <si>
    <t>N830591-001152</t>
  </si>
  <si>
    <t>N830591-001155</t>
  </si>
  <si>
    <t>N830591-001158</t>
  </si>
  <si>
    <t>N830591-001162</t>
  </si>
  <si>
    <t>N830592-001156</t>
  </si>
  <si>
    <t>N830592-001159</t>
  </si>
  <si>
    <t>N830592-001163</t>
  </si>
  <si>
    <t>N830592-001165</t>
  </si>
  <si>
    <t>N830593-001142</t>
  </si>
  <si>
    <t>N830593-001146</t>
  </si>
  <si>
    <t>N830593-001149</t>
  </si>
  <si>
    <t>N830594-001138</t>
  </si>
  <si>
    <t>N830594-001142</t>
  </si>
  <si>
    <t>N830594-001146</t>
  </si>
  <si>
    <t>N830594-001149</t>
  </si>
  <si>
    <t>N830595-001146</t>
  </si>
  <si>
    <t>N830595-001149</t>
  </si>
  <si>
    <t>N830595-001152</t>
  </si>
  <si>
    <t>N830596-001086</t>
  </si>
  <si>
    <t>N830596-001096</t>
  </si>
  <si>
    <t>N830596-001106</t>
  </si>
  <si>
    <t>N830596-001116</t>
  </si>
  <si>
    <t>N830596-001121</t>
  </si>
  <si>
    <t>N830596-001126</t>
  </si>
  <si>
    <t>N830597-001132</t>
  </si>
  <si>
    <t>N830597-001137</t>
  </si>
  <si>
    <t>N830597-001142</t>
  </si>
  <si>
    <t>N830597-001146</t>
  </si>
  <si>
    <t>N830598-001152</t>
  </si>
  <si>
    <t>N831005-001151</t>
  </si>
  <si>
    <t>N831006-001156</t>
  </si>
  <si>
    <t>N831006-001161</t>
  </si>
  <si>
    <t>N831006-001165</t>
  </si>
  <si>
    <t>N831007-001148</t>
  </si>
  <si>
    <t>N831007-001152</t>
  </si>
  <si>
    <t>N831007-001159</t>
  </si>
  <si>
    <t>N831007-001163</t>
  </si>
  <si>
    <t>N831008-001160</t>
  </si>
  <si>
    <t>N831008-001164</t>
  </si>
  <si>
    <t>N836440-001M</t>
  </si>
  <si>
    <t>N836440-001L</t>
  </si>
  <si>
    <t>CARBON GREY</t>
  </si>
  <si>
    <t>N836441-001M</t>
  </si>
  <si>
    <t>N836441-001L</t>
  </si>
  <si>
    <t>STONE BLACK</t>
  </si>
  <si>
    <t>N836441-002M</t>
  </si>
  <si>
    <t>N836441-002L</t>
  </si>
  <si>
    <t>BLACK WHITE</t>
  </si>
  <si>
    <t>OCEAN STONE</t>
  </si>
  <si>
    <t>N836442-001M</t>
  </si>
  <si>
    <t>N836442-001L</t>
  </si>
  <si>
    <t>N836442-002M</t>
  </si>
  <si>
    <t>N836442-002L</t>
  </si>
  <si>
    <t>N836442-003M</t>
  </si>
  <si>
    <t>N836442-003L</t>
  </si>
  <si>
    <t>GOLDY</t>
  </si>
  <si>
    <t>WHITE SHADOW</t>
  </si>
  <si>
    <t>N836443-001M</t>
  </si>
  <si>
    <t>N836443-001L</t>
  </si>
  <si>
    <t>N836443-002M</t>
  </si>
  <si>
    <t>N836443-002L</t>
  </si>
  <si>
    <t>CLAY</t>
  </si>
  <si>
    <t>N836444-001M</t>
  </si>
  <si>
    <t>N836444-001L</t>
  </si>
  <si>
    <t>N836444-002M</t>
  </si>
  <si>
    <t>N836444-002L</t>
  </si>
  <si>
    <t>N836444-003M</t>
  </si>
  <si>
    <t>N836444-003L</t>
  </si>
  <si>
    <t>N836444-004M</t>
  </si>
  <si>
    <t>N836444-004L</t>
  </si>
  <si>
    <t>BLACK CAMO</t>
  </si>
  <si>
    <t>N836445-001M</t>
  </si>
  <si>
    <t>N836445-001L</t>
  </si>
  <si>
    <t>N836445-002M</t>
  </si>
  <si>
    <t>N836445-002L</t>
  </si>
  <si>
    <t>N836445-003M</t>
  </si>
  <si>
    <t>N836445-003L</t>
  </si>
  <si>
    <t>COLD MIDNIGHT</t>
  </si>
  <si>
    <t>N836446-001M</t>
  </si>
  <si>
    <t>N836446-001L</t>
  </si>
  <si>
    <t>N836446-002M</t>
  </si>
  <si>
    <t>N836446-002L</t>
  </si>
  <si>
    <t>ROYAL RED</t>
  </si>
  <si>
    <t>N836447-001S/M</t>
  </si>
  <si>
    <t>N836447-002S/M</t>
  </si>
  <si>
    <t>N83648-001S/M</t>
  </si>
  <si>
    <t>N83648-002S/M</t>
  </si>
  <si>
    <t>N83648-003S/M</t>
  </si>
  <si>
    <t>BLUE LEAF</t>
  </si>
  <si>
    <t>ICICLE</t>
  </si>
  <si>
    <t>WHITE PEARL</t>
  </si>
  <si>
    <t>PINK CRYSTAL</t>
  </si>
  <si>
    <t>N836449-001S/M</t>
  </si>
  <si>
    <t>N836449-002S/M</t>
  </si>
  <si>
    <t>N836449-003S/M</t>
  </si>
  <si>
    <t>N836450-001S/M</t>
  </si>
  <si>
    <t>N836451-001M/L</t>
  </si>
  <si>
    <t>BLACK / ORANGE</t>
  </si>
  <si>
    <t>BROWN / BLACK</t>
  </si>
  <si>
    <t>CHARCOAL / BLACK</t>
  </si>
  <si>
    <t>BLACK / LIME</t>
  </si>
  <si>
    <t>OLIVE / BLACK</t>
  </si>
  <si>
    <t>STONE / BLACK</t>
  </si>
  <si>
    <t>BLACK / WHITE / GOLD</t>
  </si>
  <si>
    <t>N848550-0017</t>
  </si>
  <si>
    <t>N848550-0017.5</t>
  </si>
  <si>
    <t>N848550-0018</t>
  </si>
  <si>
    <t>N848550-0018.5</t>
  </si>
  <si>
    <t>N848550-0019</t>
  </si>
  <si>
    <t>N848550-0019.5</t>
  </si>
  <si>
    <t>N848550-00110</t>
  </si>
  <si>
    <t>N848550-00110.5</t>
  </si>
  <si>
    <t>N848550-00111</t>
  </si>
  <si>
    <t>N848550-00111.5</t>
  </si>
  <si>
    <t>N848550-00112</t>
  </si>
  <si>
    <t>N848550-00112.5</t>
  </si>
  <si>
    <t>N848550-00113</t>
  </si>
  <si>
    <t>N848550-00113.5</t>
  </si>
  <si>
    <t>N848550-001114</t>
  </si>
  <si>
    <t>N848551-0017</t>
  </si>
  <si>
    <t>N848551-0017.5</t>
  </si>
  <si>
    <t>N848551-0018</t>
  </si>
  <si>
    <t>N848551-0018.5</t>
  </si>
  <si>
    <t>N848551-0019</t>
  </si>
  <si>
    <t>N848551-0019.5</t>
  </si>
  <si>
    <t>N848551-00110</t>
  </si>
  <si>
    <t>N848551-00110.5</t>
  </si>
  <si>
    <t>N848551-00111</t>
  </si>
  <si>
    <t>N848551-00111.5</t>
  </si>
  <si>
    <t>N848551-00112</t>
  </si>
  <si>
    <t>N848551-00112.5</t>
  </si>
  <si>
    <t>N848551-00113</t>
  </si>
  <si>
    <t>N848551-00113.5</t>
  </si>
  <si>
    <t>N848551-001114</t>
  </si>
  <si>
    <t>N848552-0017</t>
  </si>
  <si>
    <t>N848552-0017.5</t>
  </si>
  <si>
    <t>N848552-0018</t>
  </si>
  <si>
    <t>N848552-0018.5</t>
  </si>
  <si>
    <t>N848552-0019</t>
  </si>
  <si>
    <t>N848552-0019.5</t>
  </si>
  <si>
    <t>N848552-00110</t>
  </si>
  <si>
    <t>N848552-00110.5</t>
  </si>
  <si>
    <t>N848552-00111</t>
  </si>
  <si>
    <t>N848552-00111.5</t>
  </si>
  <si>
    <t>N848552-00112</t>
  </si>
  <si>
    <t>N848552-00112.5</t>
  </si>
  <si>
    <t>N848552-00113</t>
  </si>
  <si>
    <t>N848552-00113.5</t>
  </si>
  <si>
    <t>N848552-001114</t>
  </si>
  <si>
    <t>N848553-0017</t>
  </si>
  <si>
    <t>N848553-0017.5</t>
  </si>
  <si>
    <t>N848553-0018</t>
  </si>
  <si>
    <t>N848553-0018.5</t>
  </si>
  <si>
    <t>N848553-0019</t>
  </si>
  <si>
    <t>N848553-0019.5</t>
  </si>
  <si>
    <t>N848553-00110</t>
  </si>
  <si>
    <t>N848553-00110.5</t>
  </si>
  <si>
    <t>N848553-00111</t>
  </si>
  <si>
    <t>N848553-00111.5</t>
  </si>
  <si>
    <t>N848553-00112</t>
  </si>
  <si>
    <t>N848553-00112.5</t>
  </si>
  <si>
    <t>N848553-00113</t>
  </si>
  <si>
    <t>N848553-00113.5</t>
  </si>
  <si>
    <t>N848553-001114</t>
  </si>
  <si>
    <t>N848554-0017</t>
  </si>
  <si>
    <t>N848554-0017.5</t>
  </si>
  <si>
    <t>N848554-0018</t>
  </si>
  <si>
    <t>N848554-0018.5</t>
  </si>
  <si>
    <t>N848554-0019</t>
  </si>
  <si>
    <t>N848554-0019.5</t>
  </si>
  <si>
    <t>N848554-00110</t>
  </si>
  <si>
    <t>N848554-00110.5</t>
  </si>
  <si>
    <t>N848554-00111</t>
  </si>
  <si>
    <t>N848554-00111.5</t>
  </si>
  <si>
    <t>N848554-00112</t>
  </si>
  <si>
    <t>N848554-00112.5</t>
  </si>
  <si>
    <t>N848554-00113</t>
  </si>
  <si>
    <t>N848554-00113.5</t>
  </si>
  <si>
    <t>N848555-0017</t>
  </si>
  <si>
    <t>N848555-0017.5</t>
  </si>
  <si>
    <t>N848555-0018</t>
  </si>
  <si>
    <t>N848555-0018.5</t>
  </si>
  <si>
    <t>N848555-0019</t>
  </si>
  <si>
    <t>N848555-0019.5</t>
  </si>
  <si>
    <t>N848555-00110</t>
  </si>
  <si>
    <t>N848555-00110.5</t>
  </si>
  <si>
    <t>N848555-00111</t>
  </si>
  <si>
    <t>N848555-00111.5</t>
  </si>
  <si>
    <t>N848555-00112</t>
  </si>
  <si>
    <t>N848555-00112.5</t>
  </si>
  <si>
    <t>N848555-00113</t>
  </si>
  <si>
    <t>N848555-00113.5</t>
  </si>
  <si>
    <t>N848555-00114</t>
  </si>
  <si>
    <t>N848556-0017</t>
  </si>
  <si>
    <t>N848556-0017.5</t>
  </si>
  <si>
    <t>N848556-0018</t>
  </si>
  <si>
    <t>N848556-0018.5</t>
  </si>
  <si>
    <t>N848556-0019</t>
  </si>
  <si>
    <t>N848556-0019.5</t>
  </si>
  <si>
    <t>N848556-00110</t>
  </si>
  <si>
    <t>N848556-00110.5</t>
  </si>
  <si>
    <t>N848556-00111</t>
  </si>
  <si>
    <t>N848556-00111.5</t>
  </si>
  <si>
    <t>N848556-00112</t>
  </si>
  <si>
    <t>N848556-00112.5</t>
  </si>
  <si>
    <t>N848556-00113</t>
  </si>
  <si>
    <t>N848556-00113.5</t>
  </si>
  <si>
    <t>N848556-00114</t>
  </si>
  <si>
    <t>N848556-00114.5</t>
  </si>
  <si>
    <t>N848556-00115</t>
  </si>
  <si>
    <t>N848556-0037</t>
  </si>
  <si>
    <t>N848556-0037.5</t>
  </si>
  <si>
    <t>N848556-0038</t>
  </si>
  <si>
    <t>N848556-0038.5</t>
  </si>
  <si>
    <t>N848556-0039</t>
  </si>
  <si>
    <t>N848556-0039.5</t>
  </si>
  <si>
    <t>N848556-00310</t>
  </si>
  <si>
    <t>N848556-00310.5</t>
  </si>
  <si>
    <t>N848556-00311</t>
  </si>
  <si>
    <t>N848556-00311.5</t>
  </si>
  <si>
    <t>N848556-00312</t>
  </si>
  <si>
    <t>N848556-00312.5</t>
  </si>
  <si>
    <t>N848556-00313</t>
  </si>
  <si>
    <t>N848556-00313.5</t>
  </si>
  <si>
    <t>N848556-00314</t>
  </si>
  <si>
    <t>N848556-00314.5</t>
  </si>
  <si>
    <t>N848556-00315</t>
  </si>
  <si>
    <t>N848556-0027</t>
  </si>
  <si>
    <t>N848556-0027.5</t>
  </si>
  <si>
    <t>N848556-0028</t>
  </si>
  <si>
    <t>N848556-0028.5</t>
  </si>
  <si>
    <t>N848556-0029</t>
  </si>
  <si>
    <t>N848556-0029.5</t>
  </si>
  <si>
    <t>N848556-00210</t>
  </si>
  <si>
    <t>N848556-00210.5</t>
  </si>
  <si>
    <t>N848556-00211</t>
  </si>
  <si>
    <t>N848556-00211.5</t>
  </si>
  <si>
    <t>N848556-00212</t>
  </si>
  <si>
    <t>N848556-00212.5</t>
  </si>
  <si>
    <t>N848556-00213</t>
  </si>
  <si>
    <t>N848556-00213.5</t>
  </si>
  <si>
    <t>N848556-00214</t>
  </si>
  <si>
    <t>N848556-00214.5</t>
  </si>
  <si>
    <t>N848556-00215</t>
  </si>
  <si>
    <t>N848557-0017</t>
  </si>
  <si>
    <t>N848557-0017.5</t>
  </si>
  <si>
    <t>N848557-0018</t>
  </si>
  <si>
    <t>N848557-0018.5</t>
  </si>
  <si>
    <t>N848557-0019</t>
  </si>
  <si>
    <t>N848557-0019.5</t>
  </si>
  <si>
    <t>N848557-00110</t>
  </si>
  <si>
    <t>N848557-00110.5</t>
  </si>
  <si>
    <t>N848557-00111</t>
  </si>
  <si>
    <t>N848557-00111.5</t>
  </si>
  <si>
    <t>N848557-00112</t>
  </si>
  <si>
    <t>N848557-00112.5</t>
  </si>
  <si>
    <t>N848557-00113</t>
  </si>
  <si>
    <t>N848557-00113.5</t>
  </si>
  <si>
    <t>N848557-00114</t>
  </si>
  <si>
    <t>N848557-00114.5</t>
  </si>
  <si>
    <t>N848557-00115</t>
  </si>
  <si>
    <t>N848558-0017</t>
  </si>
  <si>
    <t>N848558-0017.5</t>
  </si>
  <si>
    <t>N848558-0018</t>
  </si>
  <si>
    <t>N848558-0018.5</t>
  </si>
  <si>
    <t>N848558-0019</t>
  </si>
  <si>
    <t>N848558-0019.5</t>
  </si>
  <si>
    <t>N848558-00110</t>
  </si>
  <si>
    <t>N848558-00110.5</t>
  </si>
  <si>
    <t>N848558-00111</t>
  </si>
  <si>
    <t>N848558-00111.5</t>
  </si>
  <si>
    <t>N848558-00112</t>
  </si>
  <si>
    <t>N848558-00112.5</t>
  </si>
  <si>
    <t>N848558-00113</t>
  </si>
  <si>
    <t>N848558-00113.5</t>
  </si>
  <si>
    <t>N848558-00114</t>
  </si>
  <si>
    <t>OFF-WHITE / BLACK</t>
  </si>
  <si>
    <t>TAN / BLACK</t>
  </si>
  <si>
    <t>BROWN</t>
  </si>
  <si>
    <t>WHITE / BLACK / RED</t>
  </si>
  <si>
    <t>CAMO / BLACK</t>
  </si>
  <si>
    <t>BLACK / ARMY / CAMO</t>
  </si>
  <si>
    <t>SAND / BLACK / ARMY</t>
  </si>
  <si>
    <t>BLACK / WHITE</t>
  </si>
  <si>
    <t>WHITE / BLACK / BLUE</t>
  </si>
  <si>
    <t>DARK BROWN / BLACK</t>
  </si>
  <si>
    <t>N848558-0027</t>
  </si>
  <si>
    <t>N848558-0027.5</t>
  </si>
  <si>
    <t>N848558-0028</t>
  </si>
  <si>
    <t>N848558-0028.5</t>
  </si>
  <si>
    <t>N848558-0029</t>
  </si>
  <si>
    <t>N848558-0029.5</t>
  </si>
  <si>
    <t>N848558-00210</t>
  </si>
  <si>
    <t>N848558-00210.5</t>
  </si>
  <si>
    <t>N848558-00211</t>
  </si>
  <si>
    <t>N848558-00211.5</t>
  </si>
  <si>
    <t>N848558-00212</t>
  </si>
  <si>
    <t>N848558-00212.5</t>
  </si>
  <si>
    <t>N848558-00213</t>
  </si>
  <si>
    <t>N848558-00213.5</t>
  </si>
  <si>
    <t>N848558-00214</t>
  </si>
  <si>
    <t>N848558-00237</t>
  </si>
  <si>
    <t>N848558-0037.5</t>
  </si>
  <si>
    <t>N848558-0038</t>
  </si>
  <si>
    <t>N848558-0038.5</t>
  </si>
  <si>
    <t>N848558-0039</t>
  </si>
  <si>
    <t>N848558-0039.5</t>
  </si>
  <si>
    <t>N848558-00310</t>
  </si>
  <si>
    <t>N848558-00310.5</t>
  </si>
  <si>
    <t>N848558-00311</t>
  </si>
  <si>
    <t>N848558-00311.5</t>
  </si>
  <si>
    <t>N848558-00312</t>
  </si>
  <si>
    <t>N848558-00312.5</t>
  </si>
  <si>
    <t>N848558-00313</t>
  </si>
  <si>
    <t>N848558-00313.5</t>
  </si>
  <si>
    <t>N848558-00314</t>
  </si>
  <si>
    <t>N848559-0017</t>
  </si>
  <si>
    <t>N848559-0017.5</t>
  </si>
  <si>
    <t>N848559-0018</t>
  </si>
  <si>
    <t>N848559-0018.5</t>
  </si>
  <si>
    <t>N848559-0019</t>
  </si>
  <si>
    <t>N848559-0019.5</t>
  </si>
  <si>
    <t>N848559-00110</t>
  </si>
  <si>
    <t>N848559-00110.5</t>
  </si>
  <si>
    <t>N848559-00111</t>
  </si>
  <si>
    <t>N848559-00111.5</t>
  </si>
  <si>
    <t>N848559-00112</t>
  </si>
  <si>
    <t>N848559-00112.5</t>
  </si>
  <si>
    <t>N848559-00113</t>
  </si>
  <si>
    <t>N848559-00113.5</t>
  </si>
  <si>
    <t>N848559-00114</t>
  </si>
  <si>
    <t>N848560-0017</t>
  </si>
  <si>
    <t>N848560-0017.5</t>
  </si>
  <si>
    <t>N848560-0018</t>
  </si>
  <si>
    <t>N848560-0018.5</t>
  </si>
  <si>
    <t>N848560-0019</t>
  </si>
  <si>
    <t>N848560-0019.5</t>
  </si>
  <si>
    <t>N848560-00110</t>
  </si>
  <si>
    <t>N848560-00110.5</t>
  </si>
  <si>
    <t>N848560-00111</t>
  </si>
  <si>
    <t>N848560-00111.5</t>
  </si>
  <si>
    <t>N848560-00112</t>
  </si>
  <si>
    <t>N848560-00112.5</t>
  </si>
  <si>
    <t>N848560-00113</t>
  </si>
  <si>
    <t>N848560-00113.5</t>
  </si>
  <si>
    <t>N848560-00114</t>
  </si>
  <si>
    <t>N848560-0027</t>
  </si>
  <si>
    <t>N848560-0027.5</t>
  </si>
  <si>
    <t>N848560-0028</t>
  </si>
  <si>
    <t>N848560-0028.5</t>
  </si>
  <si>
    <t>N848560-0029</t>
  </si>
  <si>
    <t>N848560-0029.5</t>
  </si>
  <si>
    <t>N848560-00210</t>
  </si>
  <si>
    <t>N848560-00210.5</t>
  </si>
  <si>
    <t>N848560-00211</t>
  </si>
  <si>
    <t>N848560-00211.5</t>
  </si>
  <si>
    <t>N848560-00212</t>
  </si>
  <si>
    <t>N848560-00212.5</t>
  </si>
  <si>
    <t>N848560-00213</t>
  </si>
  <si>
    <t>N848560-00213.5</t>
  </si>
  <si>
    <t>N848560-00214</t>
  </si>
  <si>
    <t>N848561-0017</t>
  </si>
  <si>
    <t>N848561-0017.5</t>
  </si>
  <si>
    <t>N848561-0018</t>
  </si>
  <si>
    <t>N848561-0018.5</t>
  </si>
  <si>
    <t>N848561-0019</t>
  </si>
  <si>
    <t>N848561-0019.5</t>
  </si>
  <si>
    <t>N848561-00110</t>
  </si>
  <si>
    <t>N848561-00110.5</t>
  </si>
  <si>
    <t>N848561-00111</t>
  </si>
  <si>
    <t>N848561-00111.5</t>
  </si>
  <si>
    <t>N848561-00112</t>
  </si>
  <si>
    <t>N848561-00112.5</t>
  </si>
  <si>
    <t>N848561-00113</t>
  </si>
  <si>
    <t>N848561-00113.5</t>
  </si>
  <si>
    <t>N848561-00114</t>
  </si>
  <si>
    <t>N848562-0017</t>
  </si>
  <si>
    <t>N848562-0017.5</t>
  </si>
  <si>
    <t>N848562-0018</t>
  </si>
  <si>
    <t>N848562-0018.5</t>
  </si>
  <si>
    <t>N848562-0019</t>
  </si>
  <si>
    <t>N848562-0019.5</t>
  </si>
  <si>
    <t>N848562-00110</t>
  </si>
  <si>
    <t>N848562-00110.5</t>
  </si>
  <si>
    <t>N848562-00111</t>
  </si>
  <si>
    <t>N848562-00111.5</t>
  </si>
  <si>
    <t>N848562-00112</t>
  </si>
  <si>
    <t>N848562-00112.5</t>
  </si>
  <si>
    <t>N848562-00113</t>
  </si>
  <si>
    <t>N848562-00113.5</t>
  </si>
  <si>
    <t>N848562-00114</t>
  </si>
  <si>
    <t>N848562-0027</t>
  </si>
  <si>
    <t>N848562-0027.5</t>
  </si>
  <si>
    <t>N848562-0028</t>
  </si>
  <si>
    <t>N848562-0028.5</t>
  </si>
  <si>
    <t>N848562-0029</t>
  </si>
  <si>
    <t>N848562-0029.5</t>
  </si>
  <si>
    <t>N848562-00210</t>
  </si>
  <si>
    <t>N848562-00210.5</t>
  </si>
  <si>
    <t>N848562-00211</t>
  </si>
  <si>
    <t>N848562-00211.5</t>
  </si>
  <si>
    <t>N848562-00212</t>
  </si>
  <si>
    <t>N848562-00212.5</t>
  </si>
  <si>
    <t>N848562-00213</t>
  </si>
  <si>
    <t>N848562-00213.5</t>
  </si>
  <si>
    <t>N848562-00214</t>
  </si>
  <si>
    <t>N848562-0037</t>
  </si>
  <si>
    <t>N848562-0037.5</t>
  </si>
  <si>
    <t>N848562-0038</t>
  </si>
  <si>
    <t>N848562-0038.5</t>
  </si>
  <si>
    <t>N848562-0039</t>
  </si>
  <si>
    <t>N848562-0039.5</t>
  </si>
  <si>
    <t>N848562-00310</t>
  </si>
  <si>
    <t>N848562-00310.5</t>
  </si>
  <si>
    <t>N848562-00311</t>
  </si>
  <si>
    <t>N848562-00311.5</t>
  </si>
  <si>
    <t>N848562-00312</t>
  </si>
  <si>
    <t>N848562-00312.5</t>
  </si>
  <si>
    <t>N848562-00313</t>
  </si>
  <si>
    <t>N848562-00313.5</t>
  </si>
  <si>
    <t>N848562-00314</t>
  </si>
  <si>
    <t>N848563-0017</t>
  </si>
  <si>
    <t>N848563-0017.5</t>
  </si>
  <si>
    <t>N848563-0018</t>
  </si>
  <si>
    <t>N848563-0018.5</t>
  </si>
  <si>
    <t>N848563-0019</t>
  </si>
  <si>
    <t>N848563-0019.5</t>
  </si>
  <si>
    <t>N848563-00110</t>
  </si>
  <si>
    <t>N848563-00110.5</t>
  </si>
  <si>
    <t>N848563-00111</t>
  </si>
  <si>
    <t>N848563-00111.5</t>
  </si>
  <si>
    <t>N848563-00112</t>
  </si>
  <si>
    <t>N848563-00112.5</t>
  </si>
  <si>
    <t>N848563-00113</t>
  </si>
  <si>
    <t>N848563-00113.5</t>
  </si>
  <si>
    <t>N848563-00114</t>
  </si>
  <si>
    <t>N848563-0027</t>
  </si>
  <si>
    <t>N848563-0012.5</t>
  </si>
  <si>
    <t>N848563-0028</t>
  </si>
  <si>
    <t>N848563-0028.5</t>
  </si>
  <si>
    <t>N848563-0029</t>
  </si>
  <si>
    <t>N848563-0029.5</t>
  </si>
  <si>
    <t>N848563-00210</t>
  </si>
  <si>
    <t>N848563-00210.5</t>
  </si>
  <si>
    <t>N848563-00211</t>
  </si>
  <si>
    <t>N848563-00211.5</t>
  </si>
  <si>
    <t>N848563-00212</t>
  </si>
  <si>
    <t>N848563-00212.5</t>
  </si>
  <si>
    <t>N848563-00213</t>
  </si>
  <si>
    <t>N848563-00213.5</t>
  </si>
  <si>
    <t>N848563-00214</t>
  </si>
  <si>
    <t>N848564-0017</t>
  </si>
  <si>
    <t>N848564-0017.5</t>
  </si>
  <si>
    <t>N848564-0018</t>
  </si>
  <si>
    <t>N848564-0018.5</t>
  </si>
  <si>
    <t>N848564-0019</t>
  </si>
  <si>
    <t>N848564-0019.5</t>
  </si>
  <si>
    <t>N848564-00110</t>
  </si>
  <si>
    <t>N848564-00110.5</t>
  </si>
  <si>
    <t>N848564-00111</t>
  </si>
  <si>
    <t>N848564-00111.5</t>
  </si>
  <si>
    <t>N848564-00112</t>
  </si>
  <si>
    <t>N848564-00112.5</t>
  </si>
  <si>
    <t>N848564-00113</t>
  </si>
  <si>
    <t>N848564-00113.5</t>
  </si>
  <si>
    <t>N848564-00114</t>
  </si>
  <si>
    <t>N848564-0027</t>
  </si>
  <si>
    <t>N848564-0027.5</t>
  </si>
  <si>
    <t>N848564-0028</t>
  </si>
  <si>
    <t>N848564-0028.5</t>
  </si>
  <si>
    <t>N848564-0029</t>
  </si>
  <si>
    <t>N848564-0029.5</t>
  </si>
  <si>
    <t>N848564-00210</t>
  </si>
  <si>
    <t>N848564-00210.5</t>
  </si>
  <si>
    <t>N848564-00211</t>
  </si>
  <si>
    <t>N848564-00211.5</t>
  </si>
  <si>
    <t>N848564-00212</t>
  </si>
  <si>
    <t>N848564-00212.5</t>
  </si>
  <si>
    <t>N848564-00213</t>
  </si>
  <si>
    <t>N848564-00213.5</t>
  </si>
  <si>
    <t>N848564-00214</t>
  </si>
  <si>
    <t>N848565-0017</t>
  </si>
  <si>
    <t>N848565-0017.5</t>
  </si>
  <si>
    <t>N848565-0018</t>
  </si>
  <si>
    <t>N848565-0018.5</t>
  </si>
  <si>
    <t>N848565-0019</t>
  </si>
  <si>
    <t>N848565-0019.5</t>
  </si>
  <si>
    <t>N848565-00110</t>
  </si>
  <si>
    <t>N848565-00110.5</t>
  </si>
  <si>
    <t>N848565-00111</t>
  </si>
  <si>
    <t>N848565-00111.5</t>
  </si>
  <si>
    <t>N848565-00112</t>
  </si>
  <si>
    <t>N848565-00112.5</t>
  </si>
  <si>
    <t>N848565-00113</t>
  </si>
  <si>
    <t>N848565-00113.5</t>
  </si>
  <si>
    <t>N848565-00114</t>
  </si>
  <si>
    <t>N848565-0027</t>
  </si>
  <si>
    <t>N848565-0027.5</t>
  </si>
  <si>
    <t>N848565-0028</t>
  </si>
  <si>
    <t>N848565-0028.5</t>
  </si>
  <si>
    <t>N848565-0029</t>
  </si>
  <si>
    <t>N848565-0029.5</t>
  </si>
  <si>
    <t>N848565-00210</t>
  </si>
  <si>
    <t>N848565-00210.5</t>
  </si>
  <si>
    <t>N848565-00211</t>
  </si>
  <si>
    <t>N848565-00211.5</t>
  </si>
  <si>
    <t>N848565-00212</t>
  </si>
  <si>
    <t>N848565-00212.5</t>
  </si>
  <si>
    <t>N848565-00213</t>
  </si>
  <si>
    <t>N848565-00213.5</t>
  </si>
  <si>
    <t>N848565-00214</t>
  </si>
  <si>
    <t>N848565-0037</t>
  </si>
  <si>
    <t>N848565-0037.5</t>
  </si>
  <si>
    <t>N848565-0038</t>
  </si>
  <si>
    <t>N848565-0038.5</t>
  </si>
  <si>
    <t>N848565-0039</t>
  </si>
  <si>
    <t>N848565-0039.5</t>
  </si>
  <si>
    <t>N848565-00310</t>
  </si>
  <si>
    <t>N848565-00310.5</t>
  </si>
  <si>
    <t>N848565-00311</t>
  </si>
  <si>
    <t>N848565-00311.5</t>
  </si>
  <si>
    <t>N848565-00312</t>
  </si>
  <si>
    <t>N848565-00312.5</t>
  </si>
  <si>
    <t>N848565-00313</t>
  </si>
  <si>
    <t>N848565-00313.5</t>
  </si>
  <si>
    <t>N848565-00314</t>
  </si>
  <si>
    <t>N848566-0017</t>
  </si>
  <si>
    <t>N848566-0017.5</t>
  </si>
  <si>
    <t>N848566-0018</t>
  </si>
  <si>
    <t>N848566-0018.5</t>
  </si>
  <si>
    <t>N848566-0019</t>
  </si>
  <si>
    <t>N848566-0019.5</t>
  </si>
  <si>
    <t>N848566-00110</t>
  </si>
  <si>
    <t>N848566-00110.5</t>
  </si>
  <si>
    <t>N848566-00111</t>
  </si>
  <si>
    <t>N848566-00111.5</t>
  </si>
  <si>
    <t>N848566-00112</t>
  </si>
  <si>
    <t>N848566-00112.5</t>
  </si>
  <si>
    <t>N848566-00113</t>
  </si>
  <si>
    <t>N848566-00113.5</t>
  </si>
  <si>
    <t>N848566-00114</t>
  </si>
  <si>
    <t>N848566-0027</t>
  </si>
  <si>
    <t>N848566-0027.5</t>
  </si>
  <si>
    <t>N848566-0028</t>
  </si>
  <si>
    <t>N848566-0028.5</t>
  </si>
  <si>
    <t>N848566-0029</t>
  </si>
  <si>
    <t>N848566-0029.5</t>
  </si>
  <si>
    <t>N848566-00210</t>
  </si>
  <si>
    <t>N848566-00210.5</t>
  </si>
  <si>
    <t>N848566-00211</t>
  </si>
  <si>
    <t>N848566-00211.5</t>
  </si>
  <si>
    <t>N848566-00212</t>
  </si>
  <si>
    <t>N848566-00212.5</t>
  </si>
  <si>
    <t>N848566-00213</t>
  </si>
  <si>
    <t>N848566-00213.5</t>
  </si>
  <si>
    <t>N848566-00214</t>
  </si>
  <si>
    <t>N848567-0017</t>
  </si>
  <si>
    <t>N848567-0017.5</t>
  </si>
  <si>
    <t>N848567-0018</t>
  </si>
  <si>
    <t>N848567-0018.5</t>
  </si>
  <si>
    <t>N848567-0019</t>
  </si>
  <si>
    <t>N848567-0019.5</t>
  </si>
  <si>
    <t>N848567-00110</t>
  </si>
  <si>
    <t>N848567-00110.5</t>
  </si>
  <si>
    <t>N848567-00111</t>
  </si>
  <si>
    <t>N848567-00111.5</t>
  </si>
  <si>
    <t>N848567-00112</t>
  </si>
  <si>
    <t>N848567-00112.5</t>
  </si>
  <si>
    <t>N848567-00113</t>
  </si>
  <si>
    <t>N848567-00113.5</t>
  </si>
  <si>
    <t>N848567-00114</t>
  </si>
  <si>
    <t>N848567-0027</t>
  </si>
  <si>
    <t>N848567-0027.5</t>
  </si>
  <si>
    <t>N848567-0028</t>
  </si>
  <si>
    <t>N848567-0028.5</t>
  </si>
  <si>
    <t>N848567-0029</t>
  </si>
  <si>
    <t>N848567-0029.5</t>
  </si>
  <si>
    <t>N848567-00210</t>
  </si>
  <si>
    <t>N848567-00210.5</t>
  </si>
  <si>
    <t>N848567-00211</t>
  </si>
  <si>
    <t>N848567-00211.5</t>
  </si>
  <si>
    <t>N848567-00212</t>
  </si>
  <si>
    <t>N848567-00212.5</t>
  </si>
  <si>
    <t>N848567-00213</t>
  </si>
  <si>
    <t>N848567-00213.5</t>
  </si>
  <si>
    <t>N848567-00214</t>
  </si>
  <si>
    <t>N848568-0017</t>
  </si>
  <si>
    <t>N848568-0017.5</t>
  </si>
  <si>
    <t>N848568-0018</t>
  </si>
  <si>
    <t>N848568-0018.5</t>
  </si>
  <si>
    <t>N848568-0019</t>
  </si>
  <si>
    <t>N848568-0019.5</t>
  </si>
  <si>
    <t>N848568-00110</t>
  </si>
  <si>
    <t>N848568-00110.5</t>
  </si>
  <si>
    <t>N848568-00111</t>
  </si>
  <si>
    <t>N848568-00111.5</t>
  </si>
  <si>
    <t>N848568-00112</t>
  </si>
  <si>
    <t>N848568-00112.5</t>
  </si>
  <si>
    <t>N848568-00113</t>
  </si>
  <si>
    <t>N848568-00113.5</t>
  </si>
  <si>
    <t>N848568-00114</t>
  </si>
  <si>
    <t>BONE</t>
  </si>
  <si>
    <t>BIANCA TLS</t>
  </si>
  <si>
    <t>LAVA CLICKER TLS</t>
  </si>
  <si>
    <t>BLACK / GOLD</t>
  </si>
  <si>
    <t>CYPRESS BOA</t>
  </si>
  <si>
    <t>BLACK / MINT</t>
  </si>
  <si>
    <t>ROSE / PURPLE</t>
  </si>
  <si>
    <t>STONE / GREY</t>
  </si>
  <si>
    <t>WHITE / BLACK / GUM</t>
  </si>
  <si>
    <t>BLACK / WHITE / GREY</t>
  </si>
  <si>
    <t>MINT / CHARCOAL</t>
  </si>
  <si>
    <t>STONE GREY / BLACK / WHITE</t>
  </si>
  <si>
    <t>CHARCOAL / WHITE / ROSE</t>
  </si>
  <si>
    <t>CHARCOAL / BLACK / WHITE</t>
  </si>
  <si>
    <t>DESERT / BLACK</t>
  </si>
  <si>
    <t>N848569-0015.5</t>
  </si>
  <si>
    <t>N848569-0016</t>
  </si>
  <si>
    <t>N848569-0016.5</t>
  </si>
  <si>
    <t>N848569-0017</t>
  </si>
  <si>
    <t>N848569-0017.5</t>
  </si>
  <si>
    <t>N848569-0018</t>
  </si>
  <si>
    <t>N848569-0018.5</t>
  </si>
  <si>
    <t>N848569-0019</t>
  </si>
  <si>
    <t>N848569-0019.5</t>
  </si>
  <si>
    <t>N848569-00110</t>
  </si>
  <si>
    <t>N848569-00111</t>
  </si>
  <si>
    <t>N848569-00110.5</t>
  </si>
  <si>
    <t>N848570-0015.5</t>
  </si>
  <si>
    <t>N848570-0016</t>
  </si>
  <si>
    <t>N848570-0016.5</t>
  </si>
  <si>
    <t>N848570-0017</t>
  </si>
  <si>
    <t>N848570-0017.5</t>
  </si>
  <si>
    <t>N848570-0018</t>
  </si>
  <si>
    <t>N848570-0018.5</t>
  </si>
  <si>
    <t>N848570-0019</t>
  </si>
  <si>
    <t>N848570-0019.5</t>
  </si>
  <si>
    <t>N848570-00110</t>
  </si>
  <si>
    <t>N848570-00110.5</t>
  </si>
  <si>
    <t>N848570-00111</t>
  </si>
  <si>
    <t>N848571-0015.5</t>
  </si>
  <si>
    <t>N848571-0016</t>
  </si>
  <si>
    <t>N848571-0016.5</t>
  </si>
  <si>
    <t>N848571-0017</t>
  </si>
  <si>
    <t>N848571-0017.5</t>
  </si>
  <si>
    <t>N848571-0018</t>
  </si>
  <si>
    <t>N848571-0018.5</t>
  </si>
  <si>
    <t>N848571-0019</t>
  </si>
  <si>
    <t>N848571-0019.5</t>
  </si>
  <si>
    <t>N848571-00110</t>
  </si>
  <si>
    <t>N848571-00110.5</t>
  </si>
  <si>
    <t>N848571-00111</t>
  </si>
  <si>
    <t>N848572-0015.5</t>
  </si>
  <si>
    <t>N848572-0016</t>
  </si>
  <si>
    <t>N848572-0016.5</t>
  </si>
  <si>
    <t>N848572-0017</t>
  </si>
  <si>
    <t>N848572-0017.5</t>
  </si>
  <si>
    <t>N848572-0018</t>
  </si>
  <si>
    <t>N848572-0018.5</t>
  </si>
  <si>
    <t>N848572-0019</t>
  </si>
  <si>
    <t>N848572-0019.5</t>
  </si>
  <si>
    <t>N848572-00110</t>
  </si>
  <si>
    <t>N848572-00110.5</t>
  </si>
  <si>
    <t>N848572-00111</t>
  </si>
  <si>
    <t>N848573-0015.5</t>
  </si>
  <si>
    <t>N848573-0016</t>
  </si>
  <si>
    <t>N848573-0016.5</t>
  </si>
  <si>
    <t>N848573-0017</t>
  </si>
  <si>
    <t>N848573-0017.5</t>
  </si>
  <si>
    <t>N848573-0018</t>
  </si>
  <si>
    <t>N848573-0018.5</t>
  </si>
  <si>
    <t>N848573-0019</t>
  </si>
  <si>
    <t>N848573-0019.5</t>
  </si>
  <si>
    <t>N848573-00110</t>
  </si>
  <si>
    <t>N848573-00110.5</t>
  </si>
  <si>
    <t>N848573-00111</t>
  </si>
  <si>
    <t>N848573-0025.5</t>
  </si>
  <si>
    <t>N848573-0026</t>
  </si>
  <si>
    <t>N848573-0026.5</t>
  </si>
  <si>
    <t>N848573-0027</t>
  </si>
  <si>
    <t>N848573-0027.5</t>
  </si>
  <si>
    <t>N848573-0028</t>
  </si>
  <si>
    <t>N848573-0028.5</t>
  </si>
  <si>
    <t>N848573-0029</t>
  </si>
  <si>
    <t>N848573-0029.5</t>
  </si>
  <si>
    <t>N848573-00210</t>
  </si>
  <si>
    <t>N848573-00210.5</t>
  </si>
  <si>
    <t>N848573-00211</t>
  </si>
  <si>
    <t>N848573-0035.5</t>
  </si>
  <si>
    <t>N848573-0036</t>
  </si>
  <si>
    <t>N848573-0036.5</t>
  </si>
  <si>
    <t>N848573-0037</t>
  </si>
  <si>
    <t>N848573-0037.5</t>
  </si>
  <si>
    <t>N848573-0038</t>
  </si>
  <si>
    <t>N848573-0038.5</t>
  </si>
  <si>
    <t>N848573-0039</t>
  </si>
  <si>
    <t>N848573-0039.5</t>
  </si>
  <si>
    <t>N848573-00310</t>
  </si>
  <si>
    <t>N848573-00310.5</t>
  </si>
  <si>
    <t>N848573-00311</t>
  </si>
  <si>
    <t>N848574-0015.5</t>
  </si>
  <si>
    <t>N848574-0016</t>
  </si>
  <si>
    <t>N848574-0016.5</t>
  </si>
  <si>
    <t>N848574-0017</t>
  </si>
  <si>
    <t>N848574-0017.5</t>
  </si>
  <si>
    <t>N848574-0018</t>
  </si>
  <si>
    <t>N848574-0018.5</t>
  </si>
  <si>
    <t>N848574-0019</t>
  </si>
  <si>
    <t>N848574-0019.5</t>
  </si>
  <si>
    <t>N848574-00110</t>
  </si>
  <si>
    <t>N848574-00110.5</t>
  </si>
  <si>
    <t>N848574-00111</t>
  </si>
  <si>
    <t>N848574-0025.5</t>
  </si>
  <si>
    <t>N848574-0026</t>
  </si>
  <si>
    <t>N848574-0026.5</t>
  </si>
  <si>
    <t>N848574-0027</t>
  </si>
  <si>
    <t>N848574-0027.5</t>
  </si>
  <si>
    <t>N848574-0028</t>
  </si>
  <si>
    <t>N848574-0028.5</t>
  </si>
  <si>
    <t>N848574-0029</t>
  </si>
  <si>
    <t>N848574-0029.5</t>
  </si>
  <si>
    <t>N848574-00210</t>
  </si>
  <si>
    <t>N848574-00210.5</t>
  </si>
  <si>
    <t>N848574-00211</t>
  </si>
  <si>
    <t>N848575-0015.5</t>
  </si>
  <si>
    <t>N848575-0016.5</t>
  </si>
  <si>
    <t>N848575-0016</t>
  </si>
  <si>
    <t>N848575-0017</t>
  </si>
  <si>
    <t>N848575-0017.5</t>
  </si>
  <si>
    <t>N848575-0018</t>
  </si>
  <si>
    <t>N848575-0018.5</t>
  </si>
  <si>
    <t>N848575-0019</t>
  </si>
  <si>
    <t>N848575-0019.5</t>
  </si>
  <si>
    <t>N848575-00110</t>
  </si>
  <si>
    <t>N848575-00110.5</t>
  </si>
  <si>
    <t>N848575-0025.5</t>
  </si>
  <si>
    <t>N848575-0026</t>
  </si>
  <si>
    <t>N848575-0026.5</t>
  </si>
  <si>
    <t>N848575-0027</t>
  </si>
  <si>
    <t>N848575-0027.5</t>
  </si>
  <si>
    <t>N848575-0028</t>
  </si>
  <si>
    <t>N848575-0028.5</t>
  </si>
  <si>
    <t>N848575-0029</t>
  </si>
  <si>
    <t>N848575-0029.5</t>
  </si>
  <si>
    <t>N848575-00210</t>
  </si>
  <si>
    <t>N848575-00210.5</t>
  </si>
  <si>
    <t>N848576-0015.5</t>
  </si>
  <si>
    <t>N848576-0016</t>
  </si>
  <si>
    <t>N848576-0016.5</t>
  </si>
  <si>
    <t>N848576-0017</t>
  </si>
  <si>
    <t>N848576-0017.5</t>
  </si>
  <si>
    <t>N848576-0018</t>
  </si>
  <si>
    <t>N848576-0018.5</t>
  </si>
  <si>
    <t>N848576-0019</t>
  </si>
  <si>
    <t>N848576-0019.5</t>
  </si>
  <si>
    <t>N848576-00110</t>
  </si>
  <si>
    <t>N848576-00110.5</t>
  </si>
  <si>
    <t>N848576-00111</t>
  </si>
  <si>
    <t>N848575-00211</t>
  </si>
  <si>
    <t>N848576-0025.5</t>
  </si>
  <si>
    <t>N848576-0026</t>
  </si>
  <si>
    <t>N848576-0026.5</t>
  </si>
  <si>
    <t>N848576-0027</t>
  </si>
  <si>
    <t>N848576-0027.5</t>
  </si>
  <si>
    <t>N848576-0028</t>
  </si>
  <si>
    <t>N848576-0028.5</t>
  </si>
  <si>
    <t>N848576-0029</t>
  </si>
  <si>
    <t>N848576-0029.5</t>
  </si>
  <si>
    <t>N848576-00210</t>
  </si>
  <si>
    <t>N848576-00210.5</t>
  </si>
  <si>
    <t>N848576-00211</t>
  </si>
  <si>
    <t>N848577-0025.5</t>
  </si>
  <si>
    <t>N848577-0026</t>
  </si>
  <si>
    <t>N848577-0026.5</t>
  </si>
  <si>
    <t>N848577-0027</t>
  </si>
  <si>
    <t>N848577-0027.5</t>
  </si>
  <si>
    <t>N848577-0028</t>
  </si>
  <si>
    <t>N848577-0028.5</t>
  </si>
  <si>
    <t>N848577-0029</t>
  </si>
  <si>
    <t>N848577-0029.5</t>
  </si>
  <si>
    <t>N848577-00210</t>
  </si>
  <si>
    <t>N848577-00210.5</t>
  </si>
  <si>
    <t>N848577-00211</t>
  </si>
  <si>
    <t>N848577-0015.5</t>
  </si>
  <si>
    <t>N848577-0016</t>
  </si>
  <si>
    <t>N848577-0016.5</t>
  </si>
  <si>
    <t>N848577-0017</t>
  </si>
  <si>
    <t>N848577-0017.5</t>
  </si>
  <si>
    <t>N848577-0018</t>
  </si>
  <si>
    <t>N848577-0018.5</t>
  </si>
  <si>
    <t>N848577-0019</t>
  </si>
  <si>
    <t>N848577-0019.5</t>
  </si>
  <si>
    <t>N848577-00110</t>
  </si>
  <si>
    <t>N848577-00110.5</t>
  </si>
  <si>
    <t>N848577-00111</t>
  </si>
  <si>
    <t>N848578-0015.5</t>
  </si>
  <si>
    <t>N848578-0016</t>
  </si>
  <si>
    <t>N848578-0016.5</t>
  </si>
  <si>
    <t>N848578-0017</t>
  </si>
  <si>
    <t>N848578-0017.5</t>
  </si>
  <si>
    <t>N848578-0018</t>
  </si>
  <si>
    <t>N848578-0018.5</t>
  </si>
  <si>
    <t>N848578-0019</t>
  </si>
  <si>
    <t>N848578-0019.5</t>
  </si>
  <si>
    <t>N848578-00110</t>
  </si>
  <si>
    <t>N848578-00110.5</t>
  </si>
  <si>
    <t>N848578-00111</t>
  </si>
  <si>
    <t>N848579-0016</t>
  </si>
  <si>
    <t>N848579-0016.5</t>
  </si>
  <si>
    <t>N848579-00112</t>
  </si>
  <si>
    <t>N848579-00112.5</t>
  </si>
  <si>
    <t>N848579-00113</t>
  </si>
  <si>
    <t>N848579-0011</t>
  </si>
  <si>
    <t>N848579-0011.5</t>
  </si>
  <si>
    <t>N848579-0012</t>
  </si>
  <si>
    <t>N848579-0012.5</t>
  </si>
  <si>
    <t>N848579-0013</t>
  </si>
  <si>
    <t>N848579-0013.5</t>
  </si>
  <si>
    <t>N848579-0014</t>
  </si>
  <si>
    <t>N848579-0014.5</t>
  </si>
  <si>
    <t>N848579-0015</t>
  </si>
  <si>
    <t>N848579-0015.5</t>
  </si>
  <si>
    <t>N848580-00112</t>
  </si>
  <si>
    <t>N848580-00112.5</t>
  </si>
  <si>
    <t>N848580-00113</t>
  </si>
  <si>
    <t>N848580-0011</t>
  </si>
  <si>
    <t>N848580-0011.5</t>
  </si>
  <si>
    <t>N848580-0012</t>
  </si>
  <si>
    <t>N848580-0012.5</t>
  </si>
  <si>
    <t>N848580-0013</t>
  </si>
  <si>
    <t>N848580-0013.5</t>
  </si>
  <si>
    <t>N848580-0014</t>
  </si>
  <si>
    <t>N848580-0014.5</t>
  </si>
  <si>
    <t>N848580-0015</t>
  </si>
  <si>
    <t>N848580-0015.5</t>
  </si>
  <si>
    <t>N848580-0016</t>
  </si>
  <si>
    <t>N848580-0016.5</t>
  </si>
  <si>
    <t>N848581-0017</t>
  </si>
  <si>
    <t>N848581-0017.5</t>
  </si>
  <si>
    <t>N848581-0018</t>
  </si>
  <si>
    <t>N848581-0018.5</t>
  </si>
  <si>
    <t>N848581-0019</t>
  </si>
  <si>
    <t>N848581-0019.5</t>
  </si>
  <si>
    <t>N848581-00110</t>
  </si>
  <si>
    <t>N848581-00110.5</t>
  </si>
  <si>
    <t>N848581-00111</t>
  </si>
  <si>
    <t>N848581-00111.5</t>
  </si>
  <si>
    <t>N848581-00112</t>
  </si>
  <si>
    <t>N848581-00112.5</t>
  </si>
  <si>
    <t>N848581-00113</t>
  </si>
  <si>
    <t>N848581-00113.5</t>
  </si>
  <si>
    <t>N848581-001114</t>
  </si>
  <si>
    <t>BLACK - CHARCOAL</t>
  </si>
  <si>
    <t>N848584-0015</t>
  </si>
  <si>
    <t>N848584-0015.5</t>
  </si>
  <si>
    <t>N848584-0016</t>
  </si>
  <si>
    <t>N848584-0016.5</t>
  </si>
  <si>
    <t>N848584-0017</t>
  </si>
  <si>
    <t>N848584-0017.5</t>
  </si>
  <si>
    <t>N848584-0018</t>
  </si>
  <si>
    <t>N848584-0018.5</t>
  </si>
  <si>
    <t>N848584-0019</t>
  </si>
  <si>
    <t>N848584-0019.5</t>
  </si>
  <si>
    <t>N848584-00110</t>
  </si>
  <si>
    <t>N848584-00110.5</t>
  </si>
  <si>
    <t>N848584-00111</t>
  </si>
  <si>
    <t>N848584-00111.5</t>
  </si>
  <si>
    <t>N848584-00112</t>
  </si>
  <si>
    <t>N848584-00112.5</t>
  </si>
  <si>
    <t>N848584-00113</t>
  </si>
  <si>
    <t>N848584-00113.5</t>
  </si>
  <si>
    <t>N848584-00114</t>
  </si>
  <si>
    <t>N848588-0015</t>
  </si>
  <si>
    <t>N848588-0015.5</t>
  </si>
  <si>
    <t>N848588-0016</t>
  </si>
  <si>
    <t>N848588-0016.5</t>
  </si>
  <si>
    <t>N848588-0017</t>
  </si>
  <si>
    <t>N848588-0017.5</t>
  </si>
  <si>
    <t>N848588-0018</t>
  </si>
  <si>
    <t>N848588-0018.5</t>
  </si>
  <si>
    <t>N848588-0019</t>
  </si>
  <si>
    <t>N848588-0019.5</t>
  </si>
  <si>
    <t>N848588-00110</t>
  </si>
  <si>
    <t>N848588-00110.5</t>
  </si>
  <si>
    <t>N848588-00111</t>
  </si>
  <si>
    <t>N848588-00111.5</t>
  </si>
  <si>
    <t>N848588-00112</t>
  </si>
  <si>
    <t>N848588-00112.5</t>
  </si>
  <si>
    <t>N848588-00113</t>
  </si>
  <si>
    <t>N848588-00113.5</t>
  </si>
  <si>
    <t>N848588-00114</t>
  </si>
  <si>
    <t>N848590-00112</t>
  </si>
  <si>
    <t>N848590-00112.5</t>
  </si>
  <si>
    <t>N848590-0013</t>
  </si>
  <si>
    <t>N848590-0011</t>
  </si>
  <si>
    <t>N848590-0011.5</t>
  </si>
  <si>
    <t>N848590-0012</t>
  </si>
  <si>
    <t>N848590-0012.5</t>
  </si>
  <si>
    <t>N848590-0013.5</t>
  </si>
  <si>
    <t>N848590-0014</t>
  </si>
  <si>
    <t>N848590-0014.5</t>
  </si>
  <si>
    <t>N848590-0015</t>
  </si>
  <si>
    <t>N848590-0015.5</t>
  </si>
  <si>
    <t>N848590-0016</t>
  </si>
  <si>
    <t>N848590-0016.5</t>
  </si>
  <si>
    <t>N848595-0017</t>
  </si>
  <si>
    <t>N848595-0017.5</t>
  </si>
  <si>
    <t>N848595-0018</t>
  </si>
  <si>
    <t>N848595-0018.5</t>
  </si>
  <si>
    <t>N848595-0019</t>
  </si>
  <si>
    <t>N848595-0019.5</t>
  </si>
  <si>
    <t>N848595-00110</t>
  </si>
  <si>
    <t>N848595-00110.5</t>
  </si>
  <si>
    <t>N848595-00111</t>
  </si>
  <si>
    <t>N848595-00111.5</t>
  </si>
  <si>
    <t>N848595-00112</t>
  </si>
  <si>
    <t>N848595-00112.5</t>
  </si>
  <si>
    <t>N848595-00113</t>
  </si>
  <si>
    <t>N848595-00113.5</t>
  </si>
  <si>
    <t>N848595-00114</t>
  </si>
  <si>
    <t>N848596-0015.5</t>
  </si>
  <si>
    <t>N848596-0016</t>
  </si>
  <si>
    <t>N848596-0016.5</t>
  </si>
  <si>
    <t>N848596-0017</t>
  </si>
  <si>
    <t>N848596-0017.5</t>
  </si>
  <si>
    <t>N848596-0018</t>
  </si>
  <si>
    <t>N848596-0018.5</t>
  </si>
  <si>
    <t>N848596-0019</t>
  </si>
  <si>
    <t>N848596-0019.5</t>
  </si>
  <si>
    <t>N848596-00110</t>
  </si>
  <si>
    <t>N848596-00110.5</t>
  </si>
  <si>
    <t>N848596-00111</t>
  </si>
  <si>
    <t>CANNON</t>
  </si>
  <si>
    <t xml:space="preserve"> FUSION</t>
  </si>
  <si>
    <t>POW</t>
  </si>
  <si>
    <t>FINTWIN</t>
  </si>
  <si>
    <t>SQUASH SPLIT</t>
  </si>
  <si>
    <t>NOMAD</t>
  </si>
  <si>
    <t>HIGHLANDER</t>
  </si>
  <si>
    <t>WOODCARVER</t>
  </si>
  <si>
    <t>SUPRATEAM</t>
  </si>
  <si>
    <t>SANTOKU</t>
  </si>
  <si>
    <t>PANTERA</t>
  </si>
  <si>
    <t>PANTERA WIDE</t>
  </si>
  <si>
    <t>MOUNTAIN</t>
  </si>
  <si>
    <t>SQUASH</t>
  </si>
  <si>
    <t>TEAM EXPOSURE</t>
  </si>
  <si>
    <t>TEAM EXPOSURE WIDE</t>
  </si>
  <si>
    <t>TEAM</t>
  </si>
  <si>
    <t>TEAM WIDE</t>
  </si>
  <si>
    <t>TEAM GULLWING</t>
  </si>
  <si>
    <t>TEAM GULLWING WIDE</t>
  </si>
  <si>
    <t>DROPOUT</t>
  </si>
  <si>
    <t>MAGNUM</t>
  </si>
  <si>
    <t>SMP</t>
  </si>
  <si>
    <t>CINEMA</t>
  </si>
  <si>
    <t>PRIME OVERLAY</t>
  </si>
  <si>
    <t>PRIME OVERLAY WIDE</t>
  </si>
  <si>
    <t>PRIME DISTORT</t>
  </si>
  <si>
    <t>PRIME DISTORT WIDE</t>
  </si>
  <si>
    <t>BEAST</t>
  </si>
  <si>
    <r>
      <t xml:space="preserve">SPLITBOARD </t>
    </r>
    <r>
      <rPr>
        <b/>
        <sz val="8"/>
        <color indexed="9"/>
        <rFont val="Avenir Next"/>
        <family val="2"/>
      </rPr>
      <t>SKINS</t>
    </r>
    <r>
      <rPr>
        <b/>
        <sz val="12"/>
        <color indexed="9"/>
        <rFont val="Avenir Next"/>
        <family val="2"/>
      </rPr>
      <t xml:space="preserve"> </t>
    </r>
    <r>
      <rPr>
        <b/>
        <sz val="12"/>
        <color theme="8" tint="-0.499984740745262"/>
        <rFont val="Avenir Next"/>
        <family val="2"/>
      </rPr>
      <t>NEW</t>
    </r>
  </si>
  <si>
    <t>T1</t>
  </si>
  <si>
    <t>T1 WIDE</t>
  </si>
  <si>
    <t>/SHTIK/</t>
  </si>
  <si>
    <t>CHEAP THRILLS</t>
  </si>
  <si>
    <t>CHEAP THRILLS WIDE</t>
  </si>
  <si>
    <t>SQUASH SPLIT WMN</t>
  </si>
  <si>
    <t>VOLTA</t>
  </si>
  <si>
    <r>
      <rPr>
        <b/>
        <sz val="8"/>
        <color theme="8" tint="-0.499984740745262"/>
        <rFont val="Avenir Next"/>
        <family val="2"/>
      </rPr>
      <t>NEW</t>
    </r>
    <r>
      <rPr>
        <sz val="10"/>
        <color indexed="8"/>
        <rFont val="Avenir Next"/>
        <family val="2"/>
      </rPr>
      <t xml:space="preserve"> VICTORIA PRO</t>
    </r>
  </si>
  <si>
    <t>VICTORIA</t>
  </si>
  <si>
    <t>DROP</t>
  </si>
  <si>
    <t>FATE</t>
  </si>
  <si>
    <t>MYSTIQUE</t>
  </si>
  <si>
    <t>LECTRA</t>
  </si>
  <si>
    <t>MERCY</t>
  </si>
  <si>
    <t>SQUASH YOUTH</t>
  </si>
  <si>
    <t>FUTURE TEAM</t>
  </si>
  <si>
    <t>RIPPER YOUTH</t>
  </si>
  <si>
    <t>RIPPER KIDS</t>
  </si>
  <si>
    <t xml:space="preserve">MACHINE </t>
  </si>
  <si>
    <t>PHANTOM CARVER</t>
  </si>
  <si>
    <t>PHANTOM</t>
  </si>
  <si>
    <t>TEAM PRO</t>
  </si>
  <si>
    <t>ZERO</t>
  </si>
  <si>
    <t>RAMBLER</t>
  </si>
  <si>
    <t>STAXX</t>
  </si>
  <si>
    <t>CLICKER</t>
  </si>
  <si>
    <t>POISON</t>
  </si>
  <si>
    <t>IVY</t>
  </si>
  <si>
    <t>COSMIC</t>
  </si>
  <si>
    <t>RHYTHM</t>
  </si>
  <si>
    <t>CHARGER</t>
  </si>
  <si>
    <t>CHARGER MINI</t>
  </si>
  <si>
    <t>CHARGER MICRO</t>
  </si>
  <si>
    <t>CAPITAL TLS</t>
  </si>
  <si>
    <t>EL MEJOR TLS</t>
  </si>
  <si>
    <t xml:space="preserve"> SELECT TLS</t>
  </si>
  <si>
    <t>SELECT STANDARD</t>
  </si>
  <si>
    <t>SELECT CLICKER TLS</t>
  </si>
  <si>
    <t>TEAM TLS</t>
  </si>
  <si>
    <t>TEAM STANDARD</t>
  </si>
  <si>
    <t>VENTURE PRO TLS</t>
  </si>
  <si>
    <t>VENTURE PRO STANDARD</t>
  </si>
  <si>
    <t>VENTURE TLS</t>
  </si>
  <si>
    <t xml:space="preserve">   VENTURE TLS</t>
  </si>
  <si>
    <t>CLUB BOA</t>
  </si>
  <si>
    <t xml:space="preserve"> CLUB BOA</t>
  </si>
  <si>
    <t xml:space="preserve"> CLUB HYBRID BOA</t>
  </si>
  <si>
    <t>ANTHEM TLS</t>
  </si>
  <si>
    <t xml:space="preserve"> ANTHEM TLS</t>
  </si>
  <si>
    <t xml:space="preserve"> THUNDER TLS</t>
  </si>
  <si>
    <t>THUNDER TLS</t>
  </si>
  <si>
    <t>SENTINEL TLS</t>
  </si>
  <si>
    <t>VAGABOND TLS</t>
  </si>
  <si>
    <t>VAGABOND STANDARD</t>
  </si>
  <si>
    <t>FAINT TLS</t>
  </si>
  <si>
    <t>CROWN TLS</t>
  </si>
  <si>
    <r>
      <rPr>
        <b/>
        <sz val="8"/>
        <color theme="8" tint="-0.499984740745262"/>
        <rFont val="Avenir Next Regular"/>
      </rPr>
      <t xml:space="preserve">NEW   </t>
    </r>
    <r>
      <rPr>
        <sz val="10"/>
        <color indexed="8"/>
        <rFont val="Avenir Next Regular"/>
      </rPr>
      <t xml:space="preserve">                                                    FUTURA TLS</t>
    </r>
  </si>
  <si>
    <t>MONARCH TLS</t>
  </si>
  <si>
    <t>CUDA TLS</t>
  </si>
  <si>
    <t xml:space="preserve"> FLORA TLS</t>
  </si>
  <si>
    <t>FLORA TLS</t>
  </si>
  <si>
    <t>FLORA STANDARD</t>
  </si>
  <si>
    <t xml:space="preserve">    DROID BOA</t>
  </si>
  <si>
    <t>DROID QLS</t>
  </si>
  <si>
    <t>SLASH RENTAL</t>
  </si>
  <si>
    <t>FINTWIN RENTAL</t>
  </si>
  <si>
    <t>NOMAD RENTAL</t>
  </si>
  <si>
    <t>SQUASH RENTAL</t>
  </si>
  <si>
    <t>TEAM RENTAL</t>
  </si>
  <si>
    <t>TEAM WIDE RENTAL</t>
  </si>
  <si>
    <t>SMP RENTAL</t>
  </si>
  <si>
    <t>MAGNUM RENTAL</t>
  </si>
  <si>
    <t>CINEMA RENTAL</t>
  </si>
  <si>
    <t>CHEAP THRILLS RENTAL</t>
  </si>
  <si>
    <t>CHEAP THRILLS WIDE RENTAL</t>
  </si>
  <si>
    <t>PRIME DISTORT RENTAL</t>
  </si>
  <si>
    <t xml:space="preserve">PRIME DISTORT WIDE RENTAL </t>
  </si>
  <si>
    <t>PRIME OVERLAY RENTAL</t>
  </si>
  <si>
    <t>PRIME OVERLAY WIDE RENTAL</t>
  </si>
  <si>
    <t>MYSTIQUE RENTAL</t>
  </si>
  <si>
    <t>LECTRA RENTAL</t>
  </si>
  <si>
    <t>DROP RENTAL</t>
  </si>
  <si>
    <t>RIPPER KIDS RENTAL</t>
  </si>
  <si>
    <t>RIPPER YOUTH RENTAL</t>
  </si>
  <si>
    <t>AGENT BOA</t>
  </si>
  <si>
    <t>RISE BOA</t>
  </si>
  <si>
    <t xml:space="preserve">   ACCESS BOA</t>
  </si>
  <si>
    <r>
      <t xml:space="preserve">SPLITBOARD </t>
    </r>
    <r>
      <rPr>
        <b/>
        <sz val="8"/>
        <color indexed="9"/>
        <rFont val="Avenir Next"/>
        <family val="2"/>
      </rPr>
      <t>SKINS</t>
    </r>
    <r>
      <rPr>
        <b/>
        <sz val="12"/>
        <color indexed="9"/>
        <rFont val="Avenir Next"/>
        <family val="2"/>
      </rPr>
      <t xml:space="preserve">  </t>
    </r>
    <r>
      <rPr>
        <b/>
        <sz val="12"/>
        <color theme="8" tint="-0.499984740745262"/>
        <rFont val="Avenir Next"/>
        <family val="2"/>
      </rPr>
      <t>NEW</t>
    </r>
  </si>
  <si>
    <r>
      <t xml:space="preserve">SPLITBOARD </t>
    </r>
    <r>
      <rPr>
        <b/>
        <sz val="8"/>
        <color indexed="9"/>
        <rFont val="Avenir Next"/>
        <family val="2"/>
      </rPr>
      <t>BINDINGS</t>
    </r>
    <r>
      <rPr>
        <b/>
        <sz val="12"/>
        <color indexed="9"/>
        <rFont val="Avenir Next"/>
        <family val="2"/>
      </rPr>
      <t xml:space="preserve"> </t>
    </r>
    <r>
      <rPr>
        <b/>
        <sz val="12"/>
        <color theme="8" tint="-0.499984740745262"/>
        <rFont val="Avenir Next"/>
        <family val="2"/>
      </rPr>
      <t xml:space="preserve"> NEW</t>
    </r>
  </si>
  <si>
    <t>N831009-001170</t>
  </si>
  <si>
    <t>N830561-001148</t>
  </si>
  <si>
    <t>N830562-001151</t>
  </si>
  <si>
    <t>ARIAL</t>
  </si>
  <si>
    <t>2021</t>
  </si>
  <si>
    <t>N879000-001S</t>
  </si>
  <si>
    <r>
      <rPr>
        <b/>
        <sz val="8"/>
        <color theme="8" tint="-0.499984740745262"/>
        <rFont val="Avenir Next"/>
        <family val="2"/>
      </rPr>
      <t xml:space="preserve">NEW </t>
    </r>
    <r>
      <rPr>
        <sz val="10"/>
        <color indexed="8"/>
        <rFont val="Avenir Next"/>
        <family val="2"/>
      </rPr>
      <t>TEAM SOCKS</t>
    </r>
  </si>
  <si>
    <t>BLACK - GREY - RED</t>
  </si>
  <si>
    <t>N879000-001M</t>
  </si>
  <si>
    <t>N879000-001L</t>
  </si>
  <si>
    <t>N879001-001S</t>
  </si>
  <si>
    <r>
      <rPr>
        <b/>
        <sz val="8"/>
        <color theme="8" tint="-0.499984740745262"/>
        <rFont val="Avenir Next"/>
        <family val="2"/>
      </rPr>
      <t xml:space="preserve">NEW </t>
    </r>
    <r>
      <rPr>
        <sz val="10"/>
        <color indexed="8"/>
        <rFont val="Avenir Next"/>
        <family val="2"/>
      </rPr>
      <t>ANTHEM SOCKS</t>
    </r>
  </si>
  <si>
    <t>BLACK - WHITE - RED - BLUE</t>
  </si>
  <si>
    <t>N879001-001M</t>
  </si>
  <si>
    <t>N879001-001L</t>
  </si>
  <si>
    <t>N879002-001S</t>
  </si>
  <si>
    <r>
      <rPr>
        <b/>
        <sz val="8"/>
        <color theme="8" tint="-0.499984740745262"/>
        <rFont val="Avenir Next"/>
        <family val="2"/>
      </rPr>
      <t>NEW</t>
    </r>
    <r>
      <rPr>
        <sz val="10"/>
        <color indexed="8"/>
        <rFont val="Avenir Next"/>
        <family val="2"/>
      </rPr>
      <t xml:space="preserve"> CROWN SOCKS</t>
    </r>
  </si>
  <si>
    <t>BLACK - GREY - PINK</t>
  </si>
  <si>
    <t>N879002-001M</t>
  </si>
  <si>
    <t>N879003-001S</t>
  </si>
  <si>
    <r>
      <rPr>
        <b/>
        <sz val="8"/>
        <color theme="8" tint="-0.499984740745262"/>
        <rFont val="Avenir Next"/>
        <family val="2"/>
      </rPr>
      <t>NEW</t>
    </r>
    <r>
      <rPr>
        <sz val="10"/>
        <color indexed="8"/>
        <rFont val="Avenir Next"/>
        <family val="2"/>
      </rPr>
      <t xml:space="preserve"> MONARCH SOCKS</t>
    </r>
  </si>
  <si>
    <t>BLACK - GREY - PURPLE - WHITE</t>
  </si>
  <si>
    <t>N879003-001M</t>
  </si>
  <si>
    <t>ACCESSORIES</t>
  </si>
  <si>
    <t>ROVER 14</t>
  </si>
  <si>
    <t>CYBER YELLOW</t>
  </si>
  <si>
    <t>FORGED CAMO</t>
  </si>
  <si>
    <t>BLACK OUT</t>
  </si>
  <si>
    <t>SLASH PRO</t>
  </si>
  <si>
    <t>O/S</t>
  </si>
  <si>
    <t>N836366-001M</t>
  </si>
  <si>
    <t>N836366-001L</t>
  </si>
  <si>
    <t>N836366-002M</t>
  </si>
  <si>
    <t>N836366-002L</t>
  </si>
  <si>
    <t>N836385-001O/S</t>
  </si>
  <si>
    <t>N836370-002S</t>
  </si>
  <si>
    <t>N836370-002M</t>
  </si>
  <si>
    <t>N836370-001S</t>
  </si>
  <si>
    <t>N836370-001M</t>
  </si>
  <si>
    <t>N836435-001XS</t>
  </si>
  <si>
    <t>N836433-001S</t>
  </si>
  <si>
    <t>N836431-001M</t>
  </si>
  <si>
    <t xml:space="preserve">             2021 ORDER DEADLINES DATES</t>
  </si>
  <si>
    <t>VERTICAL SPLITBOARD BINDING</t>
  </si>
  <si>
    <t>N878066-100O/S</t>
  </si>
  <si>
    <t>N878066-099O/S</t>
  </si>
  <si>
    <t>N878066-101O/S</t>
  </si>
  <si>
    <t>N878067-101O/S</t>
  </si>
  <si>
    <t>N878068-101O/S</t>
  </si>
  <si>
    <t>N878056-101O/S</t>
  </si>
  <si>
    <t>N878027-101169</t>
  </si>
  <si>
    <t>N878044-100O/S</t>
  </si>
  <si>
    <t>N878044-101O/S</t>
  </si>
  <si>
    <t>N878044-099O/S</t>
  </si>
  <si>
    <t>VELVET POP</t>
  </si>
  <si>
    <t xml:space="preserve">*In order to qualify for preseason hardgoods booking terms a minimum order of $ 10,000 must be made by </t>
  </si>
  <si>
    <t xml:space="preserve">the order deadline.  </t>
  </si>
  <si>
    <t>RENTALS</t>
  </si>
  <si>
    <t>*All orders received before order deadline are considered preseason order</t>
  </si>
  <si>
    <t>*All orders received after order deadline  will not qualify for discounts and terms.</t>
  </si>
  <si>
    <t>*Rental order must be submitted separate of retail order.</t>
  </si>
  <si>
    <t>* To receive discounts order MUST be submitted by order deadline</t>
  </si>
  <si>
    <t>* Pricing may be adjusted for currency decline.</t>
  </si>
  <si>
    <t>* Nitro Snowboards reserves the right to choose shipping methods.</t>
  </si>
  <si>
    <t>* Rental units must remain active until March 1, 2021.</t>
  </si>
  <si>
    <t>* COD Shipments under $ 5,000 will be shipped without Dealer Authorization.</t>
  </si>
  <si>
    <r>
      <rPr>
        <b/>
        <sz val="8"/>
        <color theme="8" tint="-0.499984740745262"/>
        <rFont val="Avenir Next"/>
        <family val="2"/>
      </rPr>
      <t xml:space="preserve">NEW </t>
    </r>
    <r>
      <rPr>
        <sz val="10"/>
        <color indexed="8"/>
        <rFont val="Avenir Next"/>
        <family val="2"/>
      </rPr>
      <t xml:space="preserve">                                                           TEAM PRO RENTAL</t>
    </r>
  </si>
  <si>
    <t>SKU</t>
  </si>
  <si>
    <t>N836460-001M</t>
  </si>
  <si>
    <t>N836460-001L</t>
  </si>
  <si>
    <t>* Booking terms are Net 30 from the date of delivery (On Approved Credit). If minimum booking volume is not met.</t>
  </si>
  <si>
    <t xml:space="preserve"> ALL SALES ARE SUBJECT TO TERMS AND CONDITIONS OF NITRO SNOWBOARDS AUTHORIZED DEALER APPLICATION </t>
  </si>
  <si>
    <t>N830521-001203</t>
  </si>
  <si>
    <t>SPIRIT KIDS</t>
  </si>
  <si>
    <t>SPIRIT YOUTH</t>
  </si>
  <si>
    <r>
      <rPr>
        <b/>
        <sz val="8"/>
        <color theme="8" tint="-0.499984740745262"/>
        <rFont val="Avenir Next Regular"/>
      </rPr>
      <t>NEW</t>
    </r>
    <r>
      <rPr>
        <sz val="10"/>
        <color indexed="8"/>
        <rFont val="Avenir Next Regular"/>
      </rPr>
      <t xml:space="preserve">                                                         RIVAL TLS</t>
    </r>
  </si>
  <si>
    <r>
      <rPr>
        <b/>
        <sz val="8"/>
        <color theme="8" tint="-0.499984740745262"/>
        <rFont val="Avenir Next Regular"/>
      </rPr>
      <t xml:space="preserve">NEW       </t>
    </r>
    <r>
      <rPr>
        <sz val="10"/>
        <color indexed="8"/>
        <rFont val="Avenir Next Regular"/>
      </rPr>
      <t xml:space="preserve">                                                   RIVAL TLS</t>
    </r>
  </si>
  <si>
    <r>
      <rPr>
        <b/>
        <sz val="8"/>
        <color theme="8" tint="-0.499984740745262"/>
        <rFont val="Avenir Next Regular"/>
      </rPr>
      <t xml:space="preserve">NEW </t>
    </r>
    <r>
      <rPr>
        <sz val="10"/>
        <color indexed="8"/>
        <rFont val="Avenir Next Regular"/>
      </rPr>
      <t xml:space="preserve">                                          VAGABOND BOA</t>
    </r>
  </si>
  <si>
    <t>BONE / WHITE</t>
  </si>
  <si>
    <t>N848572-0025.5</t>
  </si>
  <si>
    <t>N848572-0026</t>
  </si>
  <si>
    <t>N848572-0026.5</t>
  </si>
  <si>
    <t>N848572-0027</t>
  </si>
  <si>
    <t>N848572-0027.5</t>
  </si>
  <si>
    <t>N848572-0028</t>
  </si>
  <si>
    <t>N848572-0028.5</t>
  </si>
  <si>
    <t>N848572-0029</t>
  </si>
  <si>
    <t>N848572-0029.5</t>
  </si>
  <si>
    <t>N848572-00210</t>
  </si>
  <si>
    <t>N848572-00210.5</t>
  </si>
  <si>
    <t>N848572-00211</t>
  </si>
  <si>
    <r>
      <rPr>
        <b/>
        <sz val="8"/>
        <color theme="8" tint="-0.499984740745262"/>
        <rFont val="Avenir Next Regular"/>
      </rPr>
      <t xml:space="preserve">NEW   </t>
    </r>
    <r>
      <rPr>
        <sz val="10"/>
        <color indexed="8"/>
        <rFont val="Avenir Next Regular"/>
      </rPr>
      <t xml:space="preserve">                                                   FUTURA TLS</t>
    </r>
  </si>
  <si>
    <r>
      <rPr>
        <b/>
        <sz val="8"/>
        <color theme="8" tint="-0.499984740745262"/>
        <rFont val="Avenir Next Regular"/>
      </rPr>
      <t>NEW</t>
    </r>
    <r>
      <rPr>
        <sz val="10"/>
        <color indexed="8"/>
        <rFont val="Avenir Next Regular"/>
      </rPr>
      <t xml:space="preserve">                                                      FLORA BOA</t>
    </r>
  </si>
  <si>
    <t>UNISEX                                                THERM-IC LINER</t>
  </si>
  <si>
    <r>
      <rPr>
        <b/>
        <sz val="8"/>
        <color theme="8" tint="-0.499984740745262"/>
        <rFont val="Avenir Next"/>
        <family val="2"/>
      </rPr>
      <t>NEW SIZES</t>
    </r>
    <r>
      <rPr>
        <sz val="10"/>
        <color theme="8" tint="-0.499984740745262"/>
        <rFont val="Avenir Next"/>
        <family val="2"/>
      </rPr>
      <t xml:space="preserve">    </t>
    </r>
    <r>
      <rPr>
        <sz val="10"/>
        <color theme="8" tint="-0.249977111117893"/>
        <rFont val="Avenir Next"/>
        <family val="2"/>
      </rPr>
      <t xml:space="preserve">      </t>
    </r>
    <r>
      <rPr>
        <sz val="10"/>
        <color indexed="8"/>
        <rFont val="Avenir Next"/>
        <family val="2"/>
      </rPr>
      <t xml:space="preserve">                                     SLASH</t>
    </r>
  </si>
  <si>
    <r>
      <rPr>
        <b/>
        <sz val="8"/>
        <color theme="8" tint="-0.499984740745262"/>
        <rFont val="Avenir Next"/>
        <family val="2"/>
      </rPr>
      <t xml:space="preserve">NEW SIZES </t>
    </r>
    <r>
      <rPr>
        <sz val="10"/>
        <color indexed="8"/>
        <rFont val="Avenir Next"/>
        <family val="2"/>
      </rPr>
      <t xml:space="preserve">                                          BANKER</t>
    </r>
  </si>
  <si>
    <r>
      <rPr>
        <b/>
        <sz val="8"/>
        <color theme="8" tint="-0.499984740745262"/>
        <rFont val="Avenir Next"/>
        <family val="2"/>
      </rPr>
      <t xml:space="preserve">NEW SIZES </t>
    </r>
    <r>
      <rPr>
        <sz val="10"/>
        <color indexed="8"/>
        <rFont val="Avenir Next"/>
        <family val="2"/>
      </rPr>
      <t xml:space="preserve">                                          SQUASH WMN</t>
    </r>
  </si>
  <si>
    <r>
      <rPr>
        <b/>
        <sz val="8"/>
        <color theme="8" tint="-0.499984740745262"/>
        <rFont val="Avenir Next"/>
        <family val="2"/>
      </rPr>
      <t xml:space="preserve">NEW  </t>
    </r>
    <r>
      <rPr>
        <sz val="10"/>
        <color indexed="8"/>
        <rFont val="Avenir Next"/>
        <family val="2"/>
      </rPr>
      <t xml:space="preserve">                                                    BEAUTY </t>
    </r>
  </si>
  <si>
    <r>
      <rPr>
        <b/>
        <sz val="8"/>
        <color theme="8" tint="-0.499984740745262"/>
        <rFont val="Avenir Next"/>
        <family val="2"/>
      </rPr>
      <t xml:space="preserve">NEW </t>
    </r>
    <r>
      <rPr>
        <sz val="10"/>
        <color indexed="8"/>
        <rFont val="Avenir Next"/>
        <family val="2"/>
      </rPr>
      <t xml:space="preserve">                                                               T3</t>
    </r>
  </si>
  <si>
    <t>BEAST x VOLCOM</t>
  </si>
  <si>
    <t>MOUNTAIN x GRIFF</t>
  </si>
  <si>
    <t>BOOKING DISCOUNT NOT AVAILABLE, NET PRICE.</t>
  </si>
  <si>
    <r>
      <t xml:space="preserve">VERTICAL SPLITBOARD BINDING      </t>
    </r>
    <r>
      <rPr>
        <sz val="8"/>
        <color rgb="FF000000"/>
        <rFont val="Avenir Next Regular"/>
      </rPr>
      <t xml:space="preserve"> </t>
    </r>
  </si>
  <si>
    <r>
      <t xml:space="preserve">SPLITBOARD </t>
    </r>
    <r>
      <rPr>
        <b/>
        <sz val="8"/>
        <color indexed="9"/>
        <rFont val="Avenir Next"/>
        <family val="2"/>
      </rPr>
      <t>PARTS</t>
    </r>
    <r>
      <rPr>
        <b/>
        <sz val="12"/>
        <color indexed="9"/>
        <rFont val="Avenir Next"/>
        <family val="2"/>
      </rPr>
      <t xml:space="preserve"> </t>
    </r>
    <r>
      <rPr>
        <b/>
        <sz val="12"/>
        <color theme="8" tint="-0.499984740745262"/>
        <rFont val="Avenir Next"/>
        <family val="2"/>
      </rPr>
      <t>NEW</t>
    </r>
  </si>
  <si>
    <t>SPARK PUCHS STANDARD</t>
  </si>
  <si>
    <t>IBEX CRAMPONS</t>
  </si>
  <si>
    <t>N839360-001</t>
  </si>
  <si>
    <t>N839361-001</t>
  </si>
  <si>
    <t>N839362-001</t>
  </si>
  <si>
    <r>
      <t xml:space="preserve">SPLITBOARD </t>
    </r>
    <r>
      <rPr>
        <b/>
        <sz val="8"/>
        <color indexed="9"/>
        <rFont val="Avenir Next"/>
        <family val="2"/>
      </rPr>
      <t>BINDINGS</t>
    </r>
    <r>
      <rPr>
        <b/>
        <sz val="12"/>
        <color indexed="9"/>
        <rFont val="Avenir Next"/>
        <family val="2"/>
      </rPr>
      <t xml:space="preserve"> </t>
    </r>
    <r>
      <rPr>
        <b/>
        <sz val="12"/>
        <color theme="8" tint="-0.499984740745262"/>
        <rFont val="Avenir Next"/>
        <family val="2"/>
      </rPr>
      <t>NEW</t>
    </r>
  </si>
  <si>
    <t>N830599-001</t>
  </si>
  <si>
    <t>MINIGANGER</t>
  </si>
  <si>
    <t>N839366-001</t>
  </si>
  <si>
    <t>SPARK ARC - MINIGANGER</t>
  </si>
  <si>
    <t>N831010-001</t>
  </si>
  <si>
    <t>MINIGANGER SKIN</t>
  </si>
  <si>
    <t>SPLITBOARD ACCESSORIES</t>
  </si>
  <si>
    <r>
      <rPr>
        <b/>
        <sz val="8"/>
        <color theme="8" tint="-0.499984740745262"/>
        <rFont val="Avenir Next Regular"/>
      </rPr>
      <t xml:space="preserve">NEW     </t>
    </r>
    <r>
      <rPr>
        <sz val="10"/>
        <color indexed="8"/>
        <rFont val="Avenir Next Regular"/>
      </rPr>
      <t xml:space="preserve">                                                      DAILY STANDARD</t>
    </r>
  </si>
  <si>
    <r>
      <rPr>
        <b/>
        <sz val="8"/>
        <color rgb="FFC00000"/>
        <rFont val="Avenir Next"/>
        <family val="2"/>
      </rPr>
      <t>NEW SIZES</t>
    </r>
    <r>
      <rPr>
        <sz val="10"/>
        <color indexed="8"/>
        <rFont val="Avenir Next"/>
        <family val="2"/>
      </rPr>
      <t xml:space="preserve">                          DOPPLEGANGER</t>
    </r>
  </si>
  <si>
    <r>
      <t xml:space="preserve">SPLITBOARD </t>
    </r>
    <r>
      <rPr>
        <b/>
        <sz val="8"/>
        <color indexed="9"/>
        <rFont val="Avenir Next"/>
        <family val="2"/>
      </rPr>
      <t>ACCESSORIES</t>
    </r>
    <r>
      <rPr>
        <b/>
        <sz val="12"/>
        <color indexed="9"/>
        <rFont val="Avenir Next"/>
        <family val="2"/>
      </rPr>
      <t xml:space="preserve"> </t>
    </r>
    <r>
      <rPr>
        <b/>
        <sz val="12"/>
        <color theme="8" tint="-0.499984740745262"/>
        <rFont val="Avenir Next"/>
        <family val="2"/>
      </rPr>
      <t>NEW</t>
    </r>
  </si>
  <si>
    <r>
      <t xml:space="preserve">SPLITBOARD </t>
    </r>
    <r>
      <rPr>
        <b/>
        <sz val="8"/>
        <color indexed="9"/>
        <rFont val="Avenir Next"/>
        <family val="2"/>
      </rPr>
      <t>SERIES</t>
    </r>
    <r>
      <rPr>
        <b/>
        <sz val="12"/>
        <color indexed="9"/>
        <rFont val="Avenir Next"/>
        <family val="2"/>
      </rPr>
      <t xml:space="preserve"> </t>
    </r>
    <r>
      <rPr>
        <b/>
        <sz val="12"/>
        <color theme="8" tint="-0.499984740745262"/>
        <rFont val="Avenir Next"/>
        <family val="2"/>
      </rPr>
      <t>NEW</t>
    </r>
  </si>
  <si>
    <t>N836377-001O/S</t>
  </si>
  <si>
    <t>N836378-001S/M</t>
  </si>
  <si>
    <t>N836379-001M/L</t>
  </si>
  <si>
    <t>RENTAL S/M</t>
  </si>
  <si>
    <t>RENTAL M/L</t>
  </si>
  <si>
    <t>RENTAL YOUTH</t>
  </si>
  <si>
    <t>GREEN</t>
  </si>
  <si>
    <t>UNIVERSAL SKINS</t>
  </si>
  <si>
    <t>NOMAD SKINS</t>
  </si>
  <si>
    <t>SQUASH  SKINS</t>
  </si>
  <si>
    <t>DOPPLEGANGER SKINS</t>
  </si>
  <si>
    <t>VOLTA SKINS</t>
  </si>
  <si>
    <t>SQUASH WMN SKINS</t>
  </si>
  <si>
    <t>SPARK PUCHS CANTED</t>
  </si>
  <si>
    <t>N878056-099O/S</t>
  </si>
  <si>
    <t>N878068-099O/S</t>
  </si>
  <si>
    <t>N878067-099O/S</t>
  </si>
  <si>
    <t>N878027-099169</t>
  </si>
  <si>
    <t>N878059-101O/S</t>
  </si>
  <si>
    <t>N878059-099O/S</t>
  </si>
  <si>
    <r>
      <rPr>
        <b/>
        <sz val="8"/>
        <color theme="8" tint="-0.499984740745262"/>
        <rFont val="Avenir Next Regular"/>
      </rPr>
      <t xml:space="preserve">NEW </t>
    </r>
    <r>
      <rPr>
        <sz val="10"/>
        <color indexed="8"/>
        <rFont val="Avenir Next Regular"/>
      </rPr>
      <t xml:space="preserve">                                                    INCLINE TLS</t>
    </r>
  </si>
  <si>
    <t>THERMIC LINERS</t>
  </si>
  <si>
    <t>THERMIC</t>
  </si>
  <si>
    <t>Signature Name:</t>
  </si>
  <si>
    <t>N894108-0025</t>
  </si>
  <si>
    <t>N894108-0025.5</t>
  </si>
  <si>
    <t>N894108-0026</t>
  </si>
  <si>
    <t>N894108-0026.5</t>
  </si>
  <si>
    <t>N894108-0027</t>
  </si>
  <si>
    <t>N894108-0027.5</t>
  </si>
  <si>
    <t>N894108-0028</t>
  </si>
  <si>
    <t>N894108-0028.5</t>
  </si>
  <si>
    <t>N894108-0029</t>
  </si>
  <si>
    <t>N894108-0029.5</t>
  </si>
  <si>
    <t>N894108-00210</t>
  </si>
  <si>
    <t>N894108-00210.5</t>
  </si>
  <si>
    <t>N894108-00211</t>
  </si>
  <si>
    <t>N894108-00211.5</t>
  </si>
  <si>
    <t>N894108-00212</t>
  </si>
  <si>
    <t>N894108-00212.5</t>
  </si>
  <si>
    <t>N894108-00213</t>
  </si>
  <si>
    <t>N894108-00213.5</t>
  </si>
  <si>
    <t>N894108-00214</t>
  </si>
  <si>
    <t xml:space="preserve">2021 NITRO SNOWBOARDS ORDER ANALYSIS </t>
  </si>
  <si>
    <t>N830527-001148</t>
  </si>
  <si>
    <t>N830527-001152</t>
  </si>
  <si>
    <t>N830527-001156</t>
  </si>
  <si>
    <t>N836446-003M</t>
  </si>
  <si>
    <t>N836446-003L</t>
  </si>
  <si>
    <t>N831008-001148</t>
  </si>
  <si>
    <t>N831008-001152</t>
  </si>
  <si>
    <t>N831008-001156</t>
  </si>
  <si>
    <t>N848575-00111</t>
  </si>
  <si>
    <t xml:space="preserve">            NITRO SNOWBOARDS</t>
  </si>
  <si>
    <t xml:space="preserve">                   DISCOUNT STRUCTURE AND POLICY</t>
  </si>
  <si>
    <t>* 2% surcharge will be applied to orders purchased with credit card. Subject to ship as ready.</t>
  </si>
  <si>
    <t>* Packing Slip will be attached to outside of box.  In larger orders with multiple boxes, the packing slip will be attached to the first box.</t>
  </si>
  <si>
    <t>RENTAL KIDS CHARGER MICRO</t>
  </si>
  <si>
    <t xml:space="preserve">* Receive an additional 2% booking discount by increasing booking order 20% in hardgoods (boots, bindings, &amp; boards) from 2019 / 2020 booking order. </t>
  </si>
  <si>
    <t>* Booking terms are 90 days payment (On Approved Credit) If booking minimum booking volume is met. 2% / Month on Late Payments will be applied</t>
  </si>
  <si>
    <t>* Dealer pricing can fluctuate according to currency vs. Jan 1, 2021. Product is subject to Prior Sale</t>
  </si>
  <si>
    <t xml:space="preserve">HARDGOODS / SOFTGOODS / RENTALS - February 7th, 2020  - Discounts, Terms, and Delivery fullfillment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</si>
</sst>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"/>
  </numFmts>
  <fonts count="58">
    <font>
      <sz val="10"/>
      <color indexed="8"/>
      <name val="Helv"/>
    </font>
    <font>
      <sz val="10"/>
      <color indexed="8"/>
      <name val="Arial"/>
      <family val="2"/>
    </font>
    <font>
      <sz val="10"/>
      <color indexed="8"/>
      <name val="Avenir Next"/>
      <family val="2"/>
    </font>
    <font>
      <sz val="12"/>
      <color indexed="8"/>
      <name val="Avenir Next"/>
      <family val="2"/>
    </font>
    <font>
      <sz val="14"/>
      <color indexed="8"/>
      <name val="Avenir Next"/>
      <family val="2"/>
    </font>
    <font>
      <sz val="6"/>
      <color indexed="8"/>
      <name val="Avenir Next"/>
      <family val="2"/>
    </font>
    <font>
      <sz val="8"/>
      <name val="Helv"/>
    </font>
    <font>
      <b/>
      <sz val="10"/>
      <color indexed="8"/>
      <name val="Helv"/>
    </font>
    <font>
      <b/>
      <sz val="10"/>
      <color indexed="8"/>
      <name val="Avenir Next"/>
      <family val="2"/>
    </font>
    <font>
      <b/>
      <sz val="12"/>
      <color indexed="8"/>
      <name val="Avenir Next"/>
      <family val="2"/>
    </font>
    <font>
      <b/>
      <sz val="14"/>
      <color indexed="8"/>
      <name val="Avenir Next"/>
      <family val="2"/>
    </font>
    <font>
      <b/>
      <sz val="12"/>
      <color indexed="9"/>
      <name val="Avenir Next"/>
      <family val="2"/>
    </font>
    <font>
      <b/>
      <sz val="8"/>
      <color indexed="9"/>
      <name val="Avenir Next"/>
      <family val="2"/>
    </font>
    <font>
      <b/>
      <sz val="9"/>
      <color indexed="9"/>
      <name val="Avenir Next"/>
      <family val="2"/>
    </font>
    <font>
      <b/>
      <sz val="9"/>
      <color indexed="8"/>
      <name val="Avenir Next"/>
      <family val="2"/>
    </font>
    <font>
      <sz val="6"/>
      <color indexed="8"/>
      <name val="Avenir Next Regular"/>
    </font>
    <font>
      <sz val="10"/>
      <color indexed="8"/>
      <name val="Avenir Next Regular"/>
    </font>
    <font>
      <sz val="8"/>
      <color indexed="8"/>
      <name val="Avenir Next Regular"/>
    </font>
    <font>
      <b/>
      <sz val="10"/>
      <color indexed="8"/>
      <name val="Avenir Next Regular"/>
    </font>
    <font>
      <b/>
      <sz val="8"/>
      <color indexed="8"/>
      <name val="Avenir Next Regular"/>
    </font>
    <font>
      <b/>
      <sz val="10"/>
      <color indexed="9"/>
      <name val="Avenir Next Regular"/>
    </font>
    <font>
      <b/>
      <sz val="6"/>
      <color indexed="8"/>
      <name val="Avenir Next Regular"/>
    </font>
    <font>
      <b/>
      <sz val="9"/>
      <color indexed="8"/>
      <name val="Avenir Next Regular"/>
    </font>
    <font>
      <sz val="6"/>
      <color indexed="8"/>
      <name val="Helv"/>
    </font>
    <font>
      <sz val="9"/>
      <color indexed="8"/>
      <name val="Avenir Next"/>
      <family val="2"/>
    </font>
    <font>
      <sz val="9"/>
      <color indexed="9"/>
      <name val="Avenir Next"/>
      <family val="2"/>
    </font>
    <font>
      <b/>
      <sz val="12"/>
      <color indexed="8"/>
      <name val="Avenir Next Regular"/>
    </font>
    <font>
      <sz val="6"/>
      <color theme="0"/>
      <name val="Avenir Next"/>
      <family val="2"/>
    </font>
    <font>
      <b/>
      <sz val="12"/>
      <color theme="0"/>
      <name val="Avenir Next"/>
      <family val="2"/>
    </font>
    <font>
      <b/>
      <sz val="8"/>
      <color theme="0"/>
      <name val="Avenir Next"/>
      <family val="2"/>
    </font>
    <font>
      <b/>
      <sz val="10"/>
      <color rgb="FFC00000"/>
      <name val="Helv"/>
    </font>
    <font>
      <sz val="10"/>
      <color theme="0"/>
      <name val="Avenir Next"/>
      <family val="2"/>
    </font>
    <font>
      <sz val="8"/>
      <color theme="0"/>
      <name val="Avenir Next Regular"/>
    </font>
    <font>
      <sz val="10"/>
      <color theme="1"/>
      <name val="Avenir Next"/>
      <family val="2"/>
    </font>
    <font>
      <sz val="14"/>
      <color theme="1"/>
      <name val="Avenir Next"/>
      <family val="2"/>
    </font>
    <font>
      <sz val="12"/>
      <color theme="1"/>
      <name val="Avenir Next"/>
      <family val="2"/>
    </font>
    <font>
      <sz val="10"/>
      <color rgb="FF000000"/>
      <name val="Avenir Next"/>
      <family val="2"/>
    </font>
    <font>
      <sz val="10"/>
      <color rgb="FF000000"/>
      <name val="Avenir Next Regular"/>
    </font>
    <font>
      <sz val="10"/>
      <color theme="8" tint="-0.249977111117893"/>
      <name val="Avenir Next"/>
      <family val="2"/>
    </font>
    <font>
      <b/>
      <sz val="8"/>
      <color theme="8" tint="-0.499984740745262"/>
      <name val="Avenir Next"/>
      <family val="2"/>
    </font>
    <font>
      <sz val="10"/>
      <color theme="8" tint="-0.499984740745262"/>
      <name val="Avenir Next"/>
      <family val="2"/>
    </font>
    <font>
      <b/>
      <sz val="12"/>
      <color theme="8" tint="-0.499984740745262"/>
      <name val="Avenir Next"/>
      <family val="2"/>
    </font>
    <font>
      <b/>
      <sz val="8"/>
      <color theme="8" tint="-0.499984740745262"/>
      <name val="Avenir Next Regular"/>
    </font>
    <font>
      <b/>
      <sz val="8"/>
      <color theme="1"/>
      <name val="Avenir Next Regular"/>
    </font>
    <font>
      <sz val="10"/>
      <color indexed="8"/>
      <name val="Helv"/>
    </font>
    <font>
      <b/>
      <sz val="6"/>
      <color indexed="9"/>
      <name val="Avenir Next Regular"/>
    </font>
    <font>
      <sz val="8"/>
      <color rgb="FF000000"/>
      <name val="Avenir Next Regular"/>
    </font>
    <font>
      <sz val="8"/>
      <color indexed="9"/>
      <name val="Avenir Next"/>
      <family val="2"/>
    </font>
    <font>
      <sz val="8"/>
      <color indexed="8"/>
      <name val="Avenir Next"/>
      <family val="2"/>
    </font>
    <font>
      <sz val="8"/>
      <color theme="1"/>
      <name val="Avenir Next"/>
      <family val="2"/>
    </font>
    <font>
      <sz val="8"/>
      <color indexed="8"/>
      <name val="Helv"/>
    </font>
    <font>
      <b/>
      <sz val="8"/>
      <color rgb="FFC00000"/>
      <name val="Avenir Next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0"/>
      <name val="Avenir Next Regular"/>
    </font>
    <font>
      <sz val="14"/>
      <color rgb="FF2D3033"/>
      <name val="Inherit"/>
    </font>
    <font>
      <b/>
      <sz val="8"/>
      <color theme="0"/>
      <name val="Avenir Next Regular"/>
    </font>
    <font>
      <b/>
      <sz val="5"/>
      <color rgb="FF000000"/>
      <name val="Avenir Next Regular"/>
    </font>
  </fonts>
  <fills count="9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8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9"/>
        <bgColor auto="1"/>
      </patternFill>
    </fill>
    <fill>
      <patternFill patternType="solid">
        <fgColor indexed="8"/>
        <bgColor auto="1"/>
      </patternFill>
    </fill>
  </fills>
  <borders count="4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10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10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 applyNumberFormat="0" applyFill="0" applyBorder="0" applyProtection="0">
      <alignment vertical="top" wrapText="1"/>
    </xf>
    <xf numFmtId="0" fontId="44" fillId="0" borderId="0" applyNumberFormat="0" applyFill="0" applyBorder="0" applyProtection="0">
      <alignment vertical="top" wrapText="1"/>
    </xf>
  </cellStyleXfs>
  <cellXfs count="467">
    <xf numFmtId="0" fontId="0" fillId="0" borderId="0" xfId="0" applyFont="1" applyAlignment="1">
      <alignment vertical="top" wrapText="1"/>
    </xf>
    <xf numFmtId="1" fontId="2" fillId="2" borderId="0" xfId="0" applyNumberFormat="1" applyFont="1" applyFill="1" applyBorder="1" applyAlignment="1">
      <alignment vertic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1" fontId="5" fillId="2" borderId="0" xfId="0" applyNumberFormat="1" applyFont="1" applyFill="1" applyBorder="1" applyAlignment="1">
      <alignment vertical="center"/>
    </xf>
    <xf numFmtId="1" fontId="8" fillId="2" borderId="0" xfId="0" applyNumberFormat="1" applyFont="1" applyFill="1" applyBorder="1" applyAlignment="1">
      <alignment horizontal="center" vertical="center"/>
    </xf>
    <xf numFmtId="1" fontId="9" fillId="2" borderId="0" xfId="0" applyNumberFormat="1" applyFont="1" applyFill="1" applyBorder="1" applyAlignment="1">
      <alignment vertical="center"/>
    </xf>
    <xf numFmtId="1" fontId="8" fillId="2" borderId="0" xfId="0" applyNumberFormat="1" applyFont="1" applyFill="1" applyBorder="1" applyAlignment="1">
      <alignment vertical="center"/>
    </xf>
    <xf numFmtId="1" fontId="9" fillId="2" borderId="2" xfId="0" applyNumberFormat="1" applyFont="1" applyFill="1" applyBorder="1" applyAlignment="1">
      <alignment horizontal="center" vertical="center"/>
    </xf>
    <xf numFmtId="1" fontId="8" fillId="2" borderId="3" xfId="0" applyNumberFormat="1" applyFont="1" applyFill="1" applyBorder="1" applyAlignment="1">
      <alignment vertical="center"/>
    </xf>
    <xf numFmtId="1" fontId="10" fillId="2" borderId="0" xfId="0" applyNumberFormat="1" applyFont="1" applyFill="1" applyBorder="1" applyAlignment="1">
      <alignment vertical="center"/>
    </xf>
    <xf numFmtId="164" fontId="10" fillId="2" borderId="0" xfId="0" applyNumberFormat="1" applyFont="1" applyFill="1" applyBorder="1" applyAlignment="1">
      <alignment vertical="center"/>
    </xf>
    <xf numFmtId="1" fontId="11" fillId="2" borderId="2" xfId="0" applyNumberFormat="1" applyFont="1" applyFill="1" applyBorder="1" applyAlignment="1">
      <alignment horizontal="center" vertical="center"/>
    </xf>
    <xf numFmtId="1" fontId="14" fillId="2" borderId="0" xfId="0" applyNumberFormat="1" applyFont="1" applyFill="1" applyBorder="1" applyAlignment="1">
      <alignment vertical="center"/>
    </xf>
    <xf numFmtId="1" fontId="8" fillId="2" borderId="5" xfId="0" applyNumberFormat="1" applyFont="1" applyFill="1" applyBorder="1" applyAlignment="1">
      <alignment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3" fillId="3" borderId="6" xfId="0" applyNumberFormat="1" applyFont="1" applyFill="1" applyBorder="1" applyAlignment="1">
      <alignment horizontal="left" vertical="center"/>
    </xf>
    <xf numFmtId="1" fontId="14" fillId="2" borderId="7" xfId="0" applyNumberFormat="1" applyFont="1" applyFill="1" applyBorder="1" applyAlignment="1">
      <alignment vertical="center"/>
    </xf>
    <xf numFmtId="1" fontId="17" fillId="2" borderId="0" xfId="0" applyNumberFormat="1" applyFont="1" applyFill="1" applyBorder="1" applyAlignment="1">
      <alignment horizontal="left" vertical="center"/>
    </xf>
    <xf numFmtId="49" fontId="16" fillId="2" borderId="13" xfId="0" applyNumberFormat="1" applyFont="1" applyFill="1" applyBorder="1" applyAlignment="1">
      <alignment vertical="center"/>
    </xf>
    <xf numFmtId="2" fontId="9" fillId="2" borderId="0" xfId="0" applyNumberFormat="1" applyFont="1" applyFill="1" applyBorder="1" applyAlignment="1">
      <alignment vertical="center"/>
    </xf>
    <xf numFmtId="2" fontId="2" fillId="2" borderId="0" xfId="0" applyNumberFormat="1" applyFont="1" applyFill="1" applyBorder="1" applyAlignment="1">
      <alignment vertical="center"/>
    </xf>
    <xf numFmtId="1" fontId="8" fillId="2" borderId="0" xfId="0" applyNumberFormat="1" applyFont="1" applyFill="1" applyBorder="1" applyAlignment="1">
      <alignment horizontal="left" vertical="center"/>
    </xf>
    <xf numFmtId="1" fontId="5" fillId="0" borderId="0" xfId="0" applyNumberFormat="1" applyFont="1" applyFill="1" applyBorder="1" applyAlignment="1">
      <alignment horizontal="center" vertical="center"/>
    </xf>
    <xf numFmtId="1" fontId="27" fillId="0" borderId="0" xfId="0" applyNumberFormat="1" applyFont="1" applyFill="1" applyBorder="1" applyAlignment="1">
      <alignment vertical="center"/>
    </xf>
    <xf numFmtId="1" fontId="5" fillId="0" borderId="0" xfId="0" applyNumberFormat="1" applyFont="1" applyFill="1" applyBorder="1" applyAlignment="1">
      <alignment vertical="center"/>
    </xf>
    <xf numFmtId="0" fontId="23" fillId="0" borderId="0" xfId="0" applyFont="1" applyFill="1" applyAlignment="1">
      <alignment vertical="top" wrapText="1"/>
    </xf>
    <xf numFmtId="49" fontId="11" fillId="3" borderId="14" xfId="0" applyNumberFormat="1" applyFont="1" applyFill="1" applyBorder="1" applyAlignment="1">
      <alignment vertical="center"/>
    </xf>
    <xf numFmtId="49" fontId="2" fillId="2" borderId="13" xfId="0" applyNumberFormat="1" applyFont="1" applyFill="1" applyBorder="1" applyAlignment="1">
      <alignment vertical="center"/>
    </xf>
    <xf numFmtId="3" fontId="2" fillId="2" borderId="13" xfId="0" applyNumberFormat="1" applyFont="1" applyFill="1" applyBorder="1" applyAlignment="1">
      <alignment horizontal="center" vertical="center"/>
    </xf>
    <xf numFmtId="49" fontId="2" fillId="2" borderId="15" xfId="0" applyNumberFormat="1" applyFont="1" applyFill="1" applyBorder="1" applyAlignment="1">
      <alignment vertical="center"/>
    </xf>
    <xf numFmtId="49" fontId="2" fillId="0" borderId="13" xfId="0" applyNumberFormat="1" applyFont="1" applyFill="1" applyBorder="1" applyAlignment="1">
      <alignment vertical="center"/>
    </xf>
    <xf numFmtId="1" fontId="2" fillId="2" borderId="13" xfId="0" applyNumberFormat="1" applyFont="1" applyFill="1" applyBorder="1" applyAlignment="1">
      <alignment horizontal="center" vertical="center"/>
    </xf>
    <xf numFmtId="1" fontId="11" fillId="2" borderId="0" xfId="0" applyNumberFormat="1" applyFont="1" applyFill="1" applyBorder="1" applyAlignment="1">
      <alignment horizontal="center" vertical="center"/>
    </xf>
    <xf numFmtId="49" fontId="28" fillId="5" borderId="0" xfId="0" applyNumberFormat="1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1" fontId="27" fillId="0" borderId="0" xfId="0" applyNumberFormat="1" applyFont="1" applyFill="1" applyBorder="1" applyAlignment="1">
      <alignment horizontal="center" vertical="center"/>
    </xf>
    <xf numFmtId="49" fontId="29" fillId="5" borderId="6" xfId="0" applyNumberFormat="1" applyFont="1" applyFill="1" applyBorder="1" applyAlignment="1">
      <alignment vertical="center"/>
    </xf>
    <xf numFmtId="164" fontId="2" fillId="2" borderId="5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1" fontId="2" fillId="2" borderId="15" xfId="0" applyNumberFormat="1" applyFont="1" applyFill="1" applyBorder="1" applyAlignment="1">
      <alignment horizontal="center" vertical="center"/>
    </xf>
    <xf numFmtId="1" fontId="16" fillId="4" borderId="13" xfId="0" applyNumberFormat="1" applyFont="1" applyFill="1" applyBorder="1" applyAlignment="1">
      <alignment horizontal="center" vertical="center"/>
    </xf>
    <xf numFmtId="1" fontId="3" fillId="2" borderId="0" xfId="0" applyNumberFormat="1" applyFont="1" applyFill="1" applyBorder="1" applyAlignment="1">
      <alignment horizontal="center" vertical="center"/>
    </xf>
    <xf numFmtId="49" fontId="31" fillId="5" borderId="4" xfId="0" applyNumberFormat="1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/>
    </xf>
    <xf numFmtId="1" fontId="2" fillId="2" borderId="5" xfId="0" applyNumberFormat="1" applyFont="1" applyFill="1" applyBorder="1" applyAlignment="1">
      <alignment horizontal="center" vertical="center"/>
    </xf>
    <xf numFmtId="164" fontId="24" fillId="3" borderId="3" xfId="0" applyNumberFormat="1" applyFont="1" applyFill="1" applyBorder="1" applyAlignment="1">
      <alignment horizontal="center" vertical="center"/>
    </xf>
    <xf numFmtId="1" fontId="24" fillId="3" borderId="3" xfId="0" applyNumberFormat="1" applyFont="1" applyFill="1" applyBorder="1" applyAlignment="1">
      <alignment horizontal="center" vertical="center"/>
    </xf>
    <xf numFmtId="49" fontId="25" fillId="3" borderId="3" xfId="0" applyNumberFormat="1" applyFont="1" applyFill="1" applyBorder="1" applyAlignment="1">
      <alignment horizontal="center" vertical="center"/>
    </xf>
    <xf numFmtId="164" fontId="25" fillId="3" borderId="22" xfId="0" applyNumberFormat="1" applyFont="1" applyFill="1" applyBorder="1" applyAlignment="1">
      <alignment horizontal="center" vertical="center"/>
    </xf>
    <xf numFmtId="1" fontId="32" fillId="5" borderId="24" xfId="0" applyNumberFormat="1" applyFont="1" applyFill="1" applyBorder="1" applyAlignment="1">
      <alignment horizontal="left" vertical="center"/>
    </xf>
    <xf numFmtId="1" fontId="32" fillId="5" borderId="25" xfId="0" applyNumberFormat="1" applyFont="1" applyFill="1" applyBorder="1" applyAlignment="1">
      <alignment horizontal="center" vertical="center"/>
    </xf>
    <xf numFmtId="164" fontId="32" fillId="5" borderId="26" xfId="0" applyNumberFormat="1" applyFont="1" applyFill="1" applyBorder="1" applyAlignment="1">
      <alignment horizontal="center" vertical="center"/>
    </xf>
    <xf numFmtId="49" fontId="16" fillId="2" borderId="15" xfId="0" applyNumberFormat="1" applyFont="1" applyFill="1" applyBorder="1" applyAlignment="1">
      <alignment vertical="center"/>
    </xf>
    <xf numFmtId="165" fontId="16" fillId="2" borderId="13" xfId="0" applyNumberFormat="1" applyFont="1" applyFill="1" applyBorder="1" applyAlignment="1">
      <alignment horizontal="center" vertical="center"/>
    </xf>
    <xf numFmtId="3" fontId="33" fillId="4" borderId="13" xfId="0" applyNumberFormat="1" applyFont="1" applyFill="1" applyBorder="1" applyAlignment="1">
      <alignment horizontal="center" vertical="center"/>
    </xf>
    <xf numFmtId="3" fontId="2" fillId="4" borderId="13" xfId="0" applyNumberFormat="1" applyFont="1" applyFill="1" applyBorder="1" applyAlignment="1">
      <alignment horizontal="center" vertical="center"/>
    </xf>
    <xf numFmtId="3" fontId="2" fillId="4" borderId="15" xfId="0" applyNumberFormat="1" applyFont="1" applyFill="1" applyBorder="1" applyAlignment="1">
      <alignment horizontal="center" vertical="center"/>
    </xf>
    <xf numFmtId="3" fontId="16" fillId="4" borderId="13" xfId="0" applyNumberFormat="1" applyFont="1" applyFill="1" applyBorder="1" applyAlignment="1">
      <alignment horizontal="center" vertical="center"/>
    </xf>
    <xf numFmtId="165" fontId="16" fillId="0" borderId="13" xfId="0" applyNumberFormat="1" applyFont="1" applyFill="1" applyBorder="1" applyAlignment="1">
      <alignment horizontal="center" vertical="center"/>
    </xf>
    <xf numFmtId="164" fontId="16" fillId="0" borderId="13" xfId="0" applyNumberFormat="1" applyFont="1" applyBorder="1" applyAlignment="1">
      <alignment horizontal="center" vertical="center"/>
    </xf>
    <xf numFmtId="164" fontId="3" fillId="2" borderId="0" xfId="0" applyNumberFormat="1" applyFont="1" applyFill="1" applyBorder="1" applyAlignment="1">
      <alignment horizontal="center" vertical="center"/>
    </xf>
    <xf numFmtId="164" fontId="31" fillId="5" borderId="4" xfId="0" applyNumberFormat="1" applyFont="1" applyFill="1" applyBorder="1" applyAlignment="1">
      <alignment horizontal="center" vertical="center"/>
    </xf>
    <xf numFmtId="164" fontId="27" fillId="0" borderId="0" xfId="0" applyNumberFormat="1" applyFont="1" applyFill="1" applyBorder="1" applyAlignment="1">
      <alignment horizontal="center" vertical="center"/>
    </xf>
    <xf numFmtId="0" fontId="23" fillId="0" borderId="0" xfId="0" applyFont="1" applyFill="1" applyAlignment="1">
      <alignment vertical="center" wrapText="1"/>
    </xf>
    <xf numFmtId="164" fontId="32" fillId="5" borderId="25" xfId="0" applyNumberFormat="1" applyFont="1" applyFill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center"/>
    </xf>
    <xf numFmtId="1" fontId="34" fillId="4" borderId="0" xfId="0" applyNumberFormat="1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1" fontId="35" fillId="4" borderId="0" xfId="0" applyNumberFormat="1" applyFont="1" applyFill="1" applyBorder="1" applyAlignment="1">
      <alignment horizontal="center" vertical="center"/>
    </xf>
    <xf numFmtId="1" fontId="4" fillId="4" borderId="0" xfId="0" applyNumberFormat="1" applyFont="1" applyFill="1" applyBorder="1" applyAlignment="1">
      <alignment horizontal="center" vertical="center"/>
    </xf>
    <xf numFmtId="1" fontId="3" fillId="4" borderId="0" xfId="0" applyNumberFormat="1" applyFont="1" applyFill="1" applyBorder="1" applyAlignment="1">
      <alignment horizontal="center" vertical="center"/>
    </xf>
    <xf numFmtId="164" fontId="25" fillId="3" borderId="3" xfId="0" applyNumberFormat="1" applyFont="1" applyFill="1" applyBorder="1" applyAlignment="1">
      <alignment horizontal="center" vertical="center"/>
    </xf>
    <xf numFmtId="164" fontId="4" fillId="4" borderId="0" xfId="0" applyNumberFormat="1" applyFont="1" applyFill="1" applyBorder="1" applyAlignment="1">
      <alignment horizontal="center" vertical="center"/>
    </xf>
    <xf numFmtId="1" fontId="27" fillId="4" borderId="0" xfId="0" applyNumberFormat="1" applyFont="1" applyFill="1" applyBorder="1" applyAlignment="1">
      <alignment horizontal="center" vertical="center"/>
    </xf>
    <xf numFmtId="49" fontId="36" fillId="0" borderId="29" xfId="0" applyNumberFormat="1" applyFont="1" applyBorder="1" applyAlignment="1">
      <alignment vertical="center"/>
    </xf>
    <xf numFmtId="1" fontId="17" fillId="0" borderId="0" xfId="0" applyNumberFormat="1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 wrapText="1"/>
    </xf>
    <xf numFmtId="1" fontId="8" fillId="0" borderId="0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left" vertical="center"/>
    </xf>
    <xf numFmtId="1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1" fontId="9" fillId="0" borderId="2" xfId="0" applyNumberFormat="1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 wrapText="1"/>
    </xf>
    <xf numFmtId="1" fontId="2" fillId="0" borderId="0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vertical="center"/>
    </xf>
    <xf numFmtId="3" fontId="2" fillId="0" borderId="13" xfId="0" applyNumberFormat="1" applyFont="1" applyFill="1" applyBorder="1" applyAlignment="1">
      <alignment horizontal="center" vertical="center"/>
    </xf>
    <xf numFmtId="164" fontId="2" fillId="0" borderId="13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vertical="center"/>
    </xf>
    <xf numFmtId="1" fontId="4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 wrapText="1"/>
    </xf>
    <xf numFmtId="49" fontId="2" fillId="0" borderId="28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1" fontId="8" fillId="0" borderId="5" xfId="0" applyNumberFormat="1" applyFont="1" applyFill="1" applyBorder="1" applyAlignment="1">
      <alignment vertical="center"/>
    </xf>
    <xf numFmtId="1" fontId="2" fillId="0" borderId="5" xfId="0" applyNumberFormat="1" applyFont="1" applyFill="1" applyBorder="1" applyAlignment="1">
      <alignment horizontal="center" vertical="center"/>
    </xf>
    <xf numFmtId="164" fontId="2" fillId="0" borderId="5" xfId="0" applyNumberFormat="1" applyFont="1" applyFill="1" applyBorder="1" applyAlignment="1">
      <alignment horizontal="center" vertical="center"/>
    </xf>
    <xf numFmtId="3" fontId="2" fillId="0" borderId="5" xfId="0" applyNumberFormat="1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>
      <alignment vertical="center"/>
    </xf>
    <xf numFmtId="1" fontId="14" fillId="0" borderId="2" xfId="0" applyNumberFormat="1" applyFont="1" applyFill="1" applyBorder="1" applyAlignment="1">
      <alignment horizontal="center" vertical="center"/>
    </xf>
    <xf numFmtId="1" fontId="14" fillId="0" borderId="7" xfId="0" applyNumberFormat="1" applyFont="1" applyFill="1" applyBorder="1" applyAlignment="1">
      <alignment vertical="center"/>
    </xf>
    <xf numFmtId="1" fontId="14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49" fontId="16" fillId="0" borderId="15" xfId="0" applyNumberFormat="1" applyFont="1" applyFill="1" applyBorder="1" applyAlignment="1">
      <alignment vertical="center"/>
    </xf>
    <xf numFmtId="3" fontId="16" fillId="0" borderId="13" xfId="0" applyNumberFormat="1" applyFont="1" applyFill="1" applyBorder="1" applyAlignment="1">
      <alignment horizontal="center" vertical="center"/>
    </xf>
    <xf numFmtId="164" fontId="16" fillId="0" borderId="13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vertical="center"/>
    </xf>
    <xf numFmtId="49" fontId="16" fillId="0" borderId="13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1" fontId="17" fillId="5" borderId="0" xfId="0" applyNumberFormat="1" applyFont="1" applyFill="1" applyBorder="1" applyAlignment="1">
      <alignment horizontal="left" vertical="center"/>
    </xf>
    <xf numFmtId="1" fontId="13" fillId="5" borderId="6" xfId="0" applyNumberFormat="1" applyFont="1" applyFill="1" applyBorder="1" applyAlignment="1">
      <alignment horizontal="left" vertical="center"/>
    </xf>
    <xf numFmtId="1" fontId="24" fillId="5" borderId="3" xfId="0" applyNumberFormat="1" applyFont="1" applyFill="1" applyBorder="1" applyAlignment="1">
      <alignment horizontal="center" vertical="center"/>
    </xf>
    <xf numFmtId="164" fontId="24" fillId="5" borderId="3" xfId="0" applyNumberFormat="1" applyFont="1" applyFill="1" applyBorder="1" applyAlignment="1">
      <alignment horizontal="center" vertical="center"/>
    </xf>
    <xf numFmtId="164" fontId="25" fillId="5" borderId="3" xfId="0" applyNumberFormat="1" applyFont="1" applyFill="1" applyBorder="1" applyAlignment="1">
      <alignment horizontal="center" vertical="center"/>
    </xf>
    <xf numFmtId="49" fontId="25" fillId="5" borderId="3" xfId="0" applyNumberFormat="1" applyFont="1" applyFill="1" applyBorder="1" applyAlignment="1">
      <alignment horizontal="center" vertical="center"/>
    </xf>
    <xf numFmtId="164" fontId="25" fillId="5" borderId="22" xfId="0" applyNumberFormat="1" applyFont="1" applyFill="1" applyBorder="1" applyAlignment="1">
      <alignment horizontal="center" vertical="center"/>
    </xf>
    <xf numFmtId="49" fontId="37" fillId="6" borderId="30" xfId="0" applyNumberFormat="1" applyFont="1" applyFill="1" applyBorder="1" applyAlignment="1">
      <alignment vertical="center"/>
    </xf>
    <xf numFmtId="164" fontId="2" fillId="2" borderId="13" xfId="0" applyNumberFormat="1" applyFont="1" applyFill="1" applyBorder="1" applyAlignment="1">
      <alignment horizontal="center" vertical="center"/>
    </xf>
    <xf numFmtId="164" fontId="2" fillId="0" borderId="13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top" wrapText="1"/>
    </xf>
    <xf numFmtId="0" fontId="7" fillId="0" borderId="0" xfId="0" applyFont="1" applyFill="1" applyAlignment="1">
      <alignment vertical="top" wrapText="1"/>
    </xf>
    <xf numFmtId="1" fontId="2" fillId="0" borderId="13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top" wrapText="1"/>
    </xf>
    <xf numFmtId="2" fontId="2" fillId="0" borderId="0" xfId="0" applyNumberFormat="1" applyFont="1" applyFill="1" applyBorder="1" applyAlignment="1">
      <alignment vertical="center"/>
    </xf>
    <xf numFmtId="1" fontId="8" fillId="0" borderId="3" xfId="0" applyNumberFormat="1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/>
    </xf>
    <xf numFmtId="3" fontId="2" fillId="0" borderId="27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/>
    <xf numFmtId="0" fontId="1" fillId="0" borderId="0" xfId="0" applyNumberFormat="1" applyFont="1" applyFill="1" applyAlignment="1"/>
    <xf numFmtId="0" fontId="1" fillId="0" borderId="0" xfId="0" applyNumberFormat="1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3" fontId="2" fillId="2" borderId="15" xfId="0" applyNumberFormat="1" applyFont="1" applyFill="1" applyBorder="1" applyAlignment="1">
      <alignment horizontal="center" vertical="center"/>
    </xf>
    <xf numFmtId="49" fontId="2" fillId="0" borderId="27" xfId="0" applyNumberFormat="1" applyFont="1" applyFill="1" applyBorder="1" applyAlignment="1">
      <alignment vertical="center"/>
    </xf>
    <xf numFmtId="3" fontId="2" fillId="2" borderId="27" xfId="0" applyNumberFormat="1" applyFont="1" applyFill="1" applyBorder="1" applyAlignment="1">
      <alignment horizontal="center" vertical="center"/>
    </xf>
    <xf numFmtId="3" fontId="2" fillId="4" borderId="27" xfId="0" applyNumberFormat="1" applyFont="1" applyFill="1" applyBorder="1" applyAlignment="1">
      <alignment horizontal="center" vertical="center"/>
    </xf>
    <xf numFmtId="3" fontId="33" fillId="4" borderId="27" xfId="0" applyNumberFormat="1" applyFont="1" applyFill="1" applyBorder="1" applyAlignment="1">
      <alignment horizontal="center" vertical="center"/>
    </xf>
    <xf numFmtId="1" fontId="15" fillId="0" borderId="0" xfId="0" applyNumberFormat="1" applyFont="1" applyFill="1" applyBorder="1" applyAlignment="1">
      <alignment vertical="center"/>
    </xf>
    <xf numFmtId="1" fontId="15" fillId="0" borderId="0" xfId="0" applyNumberFormat="1" applyFont="1" applyFill="1" applyBorder="1" applyAlignment="1">
      <alignment horizontal="right" vertical="center"/>
    </xf>
    <xf numFmtId="1" fontId="15" fillId="0" borderId="0" xfId="0" applyNumberFormat="1" applyFont="1" applyFill="1" applyBorder="1" applyAlignment="1">
      <alignment horizontal="center" vertical="center"/>
    </xf>
    <xf numFmtId="1" fontId="18" fillId="0" borderId="0" xfId="0" applyNumberFormat="1" applyFont="1" applyFill="1" applyBorder="1" applyAlignment="1">
      <alignment vertical="center"/>
    </xf>
    <xf numFmtId="1" fontId="19" fillId="0" borderId="0" xfId="0" applyNumberFormat="1" applyFont="1" applyFill="1" applyBorder="1" applyAlignment="1">
      <alignment vertical="center"/>
    </xf>
    <xf numFmtId="49" fontId="19" fillId="0" borderId="9" xfId="0" applyNumberFormat="1" applyFont="1" applyFill="1" applyBorder="1" applyAlignment="1">
      <alignment horizontal="left" vertical="center"/>
    </xf>
    <xf numFmtId="1" fontId="17" fillId="0" borderId="8" xfId="0" applyNumberFormat="1" applyFont="1" applyFill="1" applyBorder="1" applyAlignment="1">
      <alignment vertical="center"/>
    </xf>
    <xf numFmtId="49" fontId="19" fillId="0" borderId="9" xfId="0" applyNumberFormat="1" applyFont="1" applyFill="1" applyBorder="1" applyAlignment="1">
      <alignment vertical="center"/>
    </xf>
    <xf numFmtId="1" fontId="16" fillId="0" borderId="0" xfId="0" applyNumberFormat="1" applyFont="1" applyFill="1" applyBorder="1" applyAlignment="1">
      <alignment vertical="center"/>
    </xf>
    <xf numFmtId="49" fontId="17" fillId="0" borderId="9" xfId="0" applyNumberFormat="1" applyFont="1" applyFill="1" applyBorder="1" applyAlignment="1">
      <alignment vertical="center"/>
    </xf>
    <xf numFmtId="164" fontId="17" fillId="0" borderId="8" xfId="0" applyNumberFormat="1" applyFont="1" applyFill="1" applyBorder="1" applyAlignment="1">
      <alignment vertical="center"/>
    </xf>
    <xf numFmtId="164" fontId="17" fillId="0" borderId="9" xfId="0" applyNumberFormat="1" applyFont="1" applyFill="1" applyBorder="1" applyAlignment="1">
      <alignment vertical="center"/>
    </xf>
    <xf numFmtId="164" fontId="17" fillId="0" borderId="9" xfId="0" applyNumberFormat="1" applyFont="1" applyFill="1" applyBorder="1" applyAlignment="1">
      <alignment horizontal="left" vertical="center"/>
    </xf>
    <xf numFmtId="0" fontId="17" fillId="0" borderId="9" xfId="0" applyNumberFormat="1" applyFont="1" applyFill="1" applyBorder="1" applyAlignment="1">
      <alignment vertical="center"/>
    </xf>
    <xf numFmtId="1" fontId="17" fillId="0" borderId="0" xfId="0" applyNumberFormat="1" applyFont="1" applyFill="1" applyBorder="1" applyAlignment="1">
      <alignment vertical="center"/>
    </xf>
    <xf numFmtId="1" fontId="16" fillId="0" borderId="5" xfId="0" applyNumberFormat="1" applyFont="1" applyFill="1" applyBorder="1" applyAlignment="1">
      <alignment vertical="center"/>
    </xf>
    <xf numFmtId="1" fontId="21" fillId="0" borderId="0" xfId="0" applyNumberFormat="1" applyFont="1" applyFill="1" applyBorder="1" applyAlignment="1">
      <alignment vertical="center"/>
    </xf>
    <xf numFmtId="1" fontId="21" fillId="0" borderId="2" xfId="0" applyNumberFormat="1" applyFont="1" applyFill="1" applyBorder="1" applyAlignment="1">
      <alignment vertical="center"/>
    </xf>
    <xf numFmtId="1" fontId="17" fillId="0" borderId="1" xfId="0" applyNumberFormat="1" applyFont="1" applyFill="1" applyBorder="1" applyAlignment="1">
      <alignment vertical="center"/>
    </xf>
    <xf numFmtId="1" fontId="16" fillId="0" borderId="1" xfId="0" applyNumberFormat="1" applyFont="1" applyFill="1" applyBorder="1" applyAlignment="1">
      <alignment vertical="center"/>
    </xf>
    <xf numFmtId="49" fontId="18" fillId="0" borderId="23" xfId="0" applyNumberFormat="1" applyFont="1" applyFill="1" applyBorder="1" applyAlignment="1">
      <alignment horizontal="left" vertical="center"/>
    </xf>
    <xf numFmtId="1" fontId="16" fillId="0" borderId="23" xfId="0" applyNumberFormat="1" applyFont="1" applyFill="1" applyBorder="1" applyAlignment="1">
      <alignment vertical="center"/>
    </xf>
    <xf numFmtId="49" fontId="20" fillId="5" borderId="9" xfId="0" applyNumberFormat="1" applyFont="1" applyFill="1" applyBorder="1" applyAlignment="1">
      <alignment horizontal="left" vertical="center"/>
    </xf>
    <xf numFmtId="1" fontId="21" fillId="5" borderId="8" xfId="0" applyNumberFormat="1" applyFont="1" applyFill="1" applyBorder="1" applyAlignment="1">
      <alignment vertical="center"/>
    </xf>
    <xf numFmtId="1" fontId="21" fillId="5" borderId="16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vertical="center" wrapText="1"/>
    </xf>
    <xf numFmtId="0" fontId="16" fillId="0" borderId="0" xfId="0" applyFont="1" applyFill="1" applyAlignment="1">
      <alignment vertical="center" wrapText="1"/>
    </xf>
    <xf numFmtId="0" fontId="16" fillId="0" borderId="0" xfId="0" applyNumberFormat="1" applyFont="1" applyFill="1" applyAlignment="1">
      <alignment vertical="center"/>
    </xf>
    <xf numFmtId="0" fontId="18" fillId="0" borderId="0" xfId="0" applyFont="1" applyFill="1" applyAlignment="1">
      <alignment vertical="center" wrapText="1"/>
    </xf>
    <xf numFmtId="1" fontId="17" fillId="0" borderId="9" xfId="0" applyNumberFormat="1" applyFont="1" applyFill="1" applyBorder="1" applyAlignment="1">
      <alignment vertical="center"/>
    </xf>
    <xf numFmtId="0" fontId="16" fillId="0" borderId="0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vertical="center" wrapText="1"/>
    </xf>
    <xf numFmtId="1" fontId="2" fillId="2" borderId="0" xfId="0" applyNumberFormat="1" applyFont="1" applyFill="1" applyAlignment="1">
      <alignment horizontal="center" vertical="center"/>
    </xf>
    <xf numFmtId="1" fontId="2" fillId="2" borderId="0" xfId="0" applyNumberFormat="1" applyFont="1" applyFill="1" applyAlignment="1">
      <alignment vertical="center"/>
    </xf>
    <xf numFmtId="1" fontId="4" fillId="2" borderId="0" xfId="0" applyNumberFormat="1" applyFont="1" applyFill="1" applyAlignment="1">
      <alignment vertical="center"/>
    </xf>
    <xf numFmtId="0" fontId="0" fillId="0" borderId="0" xfId="0">
      <alignment vertical="top" wrapText="1"/>
    </xf>
    <xf numFmtId="1" fontId="8" fillId="2" borderId="0" xfId="0" applyNumberFormat="1" applyFont="1" applyFill="1" applyAlignment="1">
      <alignment horizontal="center" vertical="center"/>
    </xf>
    <xf numFmtId="1" fontId="2" fillId="2" borderId="5" xfId="0" applyNumberFormat="1" applyFont="1" applyFill="1" applyBorder="1" applyAlignment="1">
      <alignment vertical="center"/>
    </xf>
    <xf numFmtId="1" fontId="8" fillId="2" borderId="0" xfId="0" applyNumberFormat="1" applyFont="1" applyFill="1" applyAlignment="1">
      <alignment vertical="center"/>
    </xf>
    <xf numFmtId="1" fontId="10" fillId="2" borderId="0" xfId="0" applyNumberFormat="1" applyFont="1" applyFill="1" applyAlignment="1">
      <alignment vertical="center"/>
    </xf>
    <xf numFmtId="0" fontId="7" fillId="0" borderId="0" xfId="0" applyFont="1">
      <alignment vertical="top" wrapText="1"/>
    </xf>
    <xf numFmtId="1" fontId="24" fillId="3" borderId="3" xfId="0" applyNumberFormat="1" applyFont="1" applyFill="1" applyBorder="1" applyAlignment="1">
      <alignment horizontal="left" vertical="center"/>
    </xf>
    <xf numFmtId="164" fontId="25" fillId="3" borderId="3" xfId="0" applyNumberFormat="1" applyFont="1" applyFill="1" applyBorder="1" applyAlignment="1">
      <alignment horizontal="left" vertical="center"/>
    </xf>
    <xf numFmtId="1" fontId="14" fillId="2" borderId="0" xfId="0" applyNumberFormat="1" applyFont="1" applyFill="1" applyAlignment="1">
      <alignment vertical="center"/>
    </xf>
    <xf numFmtId="164" fontId="10" fillId="0" borderId="0" xfId="0" applyNumberFormat="1" applyFont="1" applyFill="1" applyBorder="1" applyAlignment="1">
      <alignment vertical="center"/>
    </xf>
    <xf numFmtId="1" fontId="3" fillId="0" borderId="0" xfId="0" applyNumberFormat="1" applyFont="1" applyFill="1" applyBorder="1" applyAlignment="1">
      <alignment vertical="center"/>
    </xf>
    <xf numFmtId="9" fontId="15" fillId="7" borderId="31" xfId="0" applyNumberFormat="1" applyFont="1" applyFill="1" applyBorder="1" applyAlignment="1">
      <alignment horizontal="center" vertical="center"/>
    </xf>
    <xf numFmtId="1" fontId="15" fillId="7" borderId="31" xfId="0" applyNumberFormat="1" applyFont="1" applyFill="1" applyBorder="1" applyAlignment="1">
      <alignment vertical="center"/>
    </xf>
    <xf numFmtId="1" fontId="15" fillId="7" borderId="31" xfId="0" applyNumberFormat="1" applyFont="1" applyFill="1" applyBorder="1" applyAlignment="1">
      <alignment horizontal="right" vertical="center"/>
    </xf>
    <xf numFmtId="1" fontId="15" fillId="7" borderId="10" xfId="0" applyNumberFormat="1" applyFont="1" applyFill="1" applyBorder="1" applyAlignment="1">
      <alignment horizontal="left" vertical="center"/>
    </xf>
    <xf numFmtId="1" fontId="15" fillId="7" borderId="10" xfId="0" applyNumberFormat="1" applyFont="1" applyFill="1" applyBorder="1" applyAlignment="1">
      <alignment vertical="center"/>
    </xf>
    <xf numFmtId="1" fontId="15" fillId="7" borderId="11" xfId="0" applyNumberFormat="1" applyFont="1" applyFill="1" applyBorder="1" applyAlignment="1">
      <alignment vertical="center"/>
    </xf>
    <xf numFmtId="1" fontId="15" fillId="7" borderId="19" xfId="0" applyNumberFormat="1" applyFont="1" applyFill="1" applyBorder="1" applyAlignment="1">
      <alignment vertical="center"/>
    </xf>
    <xf numFmtId="1" fontId="15" fillId="7" borderId="8" xfId="0" applyNumberFormat="1" applyFont="1" applyFill="1" applyBorder="1" applyAlignment="1">
      <alignment vertical="center"/>
    </xf>
    <xf numFmtId="0" fontId="15" fillId="7" borderId="17" xfId="0" applyFont="1" applyFill="1" applyBorder="1" applyAlignment="1">
      <alignment horizontal="left" vertical="center"/>
    </xf>
    <xf numFmtId="0" fontId="15" fillId="7" borderId="9" xfId="0" applyFont="1" applyFill="1" applyBorder="1" applyAlignment="1">
      <alignment horizontal="left" vertical="center"/>
    </xf>
    <xf numFmtId="1" fontId="15" fillId="7" borderId="16" xfId="0" applyNumberFormat="1" applyFont="1" applyFill="1" applyBorder="1" applyAlignment="1">
      <alignment vertical="center"/>
    </xf>
    <xf numFmtId="0" fontId="15" fillId="7" borderId="21" xfId="0" applyFont="1" applyFill="1" applyBorder="1" applyAlignment="1">
      <alignment vertical="center"/>
    </xf>
    <xf numFmtId="1" fontId="17" fillId="7" borderId="0" xfId="0" applyNumberFormat="1" applyFont="1" applyFill="1" applyAlignment="1">
      <alignment vertical="center"/>
    </xf>
    <xf numFmtId="1" fontId="15" fillId="7" borderId="0" xfId="0" applyNumberFormat="1" applyFont="1" applyFill="1" applyAlignment="1">
      <alignment vertical="center"/>
    </xf>
    <xf numFmtId="0" fontId="15" fillId="7" borderId="18" xfId="0" applyFont="1" applyFill="1" applyBorder="1" applyAlignment="1">
      <alignment vertical="center"/>
    </xf>
    <xf numFmtId="1" fontId="16" fillId="7" borderId="19" xfId="0" applyNumberFormat="1" applyFont="1" applyFill="1" applyBorder="1" applyAlignment="1">
      <alignment vertical="center"/>
    </xf>
    <xf numFmtId="0" fontId="21" fillId="7" borderId="10" xfId="0" applyFont="1" applyFill="1" applyBorder="1" applyAlignment="1">
      <alignment vertical="center"/>
    </xf>
    <xf numFmtId="1" fontId="16" fillId="7" borderId="10" xfId="0" applyNumberFormat="1" applyFont="1" applyFill="1" applyBorder="1" applyAlignment="1">
      <alignment vertical="center"/>
    </xf>
    <xf numFmtId="0" fontId="21" fillId="7" borderId="19" xfId="0" applyFont="1" applyFill="1" applyBorder="1" applyAlignment="1">
      <alignment vertical="center"/>
    </xf>
    <xf numFmtId="1" fontId="15" fillId="7" borderId="12" xfId="0" applyNumberFormat="1" applyFont="1" applyFill="1" applyBorder="1" applyAlignment="1">
      <alignment vertical="center"/>
    </xf>
    <xf numFmtId="0" fontId="15" fillId="7" borderId="8" xfId="0" applyFont="1" applyFill="1" applyBorder="1" applyAlignment="1">
      <alignment vertical="center"/>
    </xf>
    <xf numFmtId="1" fontId="16" fillId="7" borderId="8" xfId="0" applyNumberFormat="1" applyFont="1" applyFill="1" applyBorder="1" applyAlignment="1">
      <alignment vertical="center"/>
    </xf>
    <xf numFmtId="1" fontId="15" fillId="7" borderId="0" xfId="0" applyNumberFormat="1" applyFont="1" applyFill="1" applyAlignment="1">
      <alignment horizontal="left" vertical="center"/>
    </xf>
    <xf numFmtId="0" fontId="15" fillId="7" borderId="21" xfId="0" applyFont="1" applyFill="1" applyBorder="1" applyAlignment="1">
      <alignment horizontal="left" vertical="center"/>
    </xf>
    <xf numFmtId="1" fontId="16" fillId="7" borderId="0" xfId="0" applyNumberFormat="1" applyFont="1" applyFill="1" applyAlignment="1">
      <alignment horizontal="left" vertical="center"/>
    </xf>
    <xf numFmtId="1" fontId="17" fillId="7" borderId="0" xfId="0" applyNumberFormat="1" applyFont="1" applyFill="1" applyAlignment="1">
      <alignment horizontal="left" vertical="center"/>
    </xf>
    <xf numFmtId="1" fontId="17" fillId="7" borderId="12" xfId="0" applyNumberFormat="1" applyFont="1" applyFill="1" applyBorder="1" applyAlignment="1">
      <alignment vertical="center"/>
    </xf>
    <xf numFmtId="0" fontId="15" fillId="7" borderId="32" xfId="0" applyFont="1" applyFill="1" applyBorder="1" applyAlignment="1">
      <alignment horizontal="left" vertical="center"/>
    </xf>
    <xf numFmtId="1" fontId="15" fillId="7" borderId="5" xfId="0" applyNumberFormat="1" applyFont="1" applyFill="1" applyBorder="1" applyAlignment="1">
      <alignment vertical="center"/>
    </xf>
    <xf numFmtId="1" fontId="15" fillId="7" borderId="33" xfId="0" applyNumberFormat="1" applyFont="1" applyFill="1" applyBorder="1" applyAlignment="1">
      <alignment vertical="center"/>
    </xf>
    <xf numFmtId="0" fontId="15" fillId="7" borderId="17" xfId="0" applyFont="1" applyFill="1" applyBorder="1" applyAlignment="1">
      <alignment vertical="center"/>
    </xf>
    <xf numFmtId="1" fontId="17" fillId="7" borderId="10" xfId="0" applyNumberFormat="1" applyFont="1" applyFill="1" applyBorder="1" applyAlignment="1">
      <alignment vertical="center"/>
    </xf>
    <xf numFmtId="1" fontId="17" fillId="7" borderId="11" xfId="0" applyNumberFormat="1" applyFont="1" applyFill="1" applyBorder="1" applyAlignment="1">
      <alignment vertical="center"/>
    </xf>
    <xf numFmtId="0" fontId="15" fillId="7" borderId="32" xfId="0" applyFont="1" applyFill="1" applyBorder="1" applyAlignment="1">
      <alignment vertical="center"/>
    </xf>
    <xf numFmtId="0" fontId="15" fillId="7" borderId="9" xfId="0" applyFont="1" applyFill="1" applyBorder="1" applyAlignment="1">
      <alignment vertical="center"/>
    </xf>
    <xf numFmtId="0" fontId="44" fillId="0" borderId="0" xfId="0" applyFont="1">
      <alignment vertical="top" wrapText="1"/>
    </xf>
    <xf numFmtId="164" fontId="2" fillId="0" borderId="13" xfId="0" applyNumberFormat="1" applyFont="1" applyFill="1" applyBorder="1" applyAlignment="1">
      <alignment horizontal="center" vertical="center"/>
    </xf>
    <xf numFmtId="0" fontId="15" fillId="7" borderId="21" xfId="0" applyFont="1" applyFill="1" applyBorder="1" applyAlignment="1">
      <alignment horizontal="left" vertical="center"/>
    </xf>
    <xf numFmtId="1" fontId="16" fillId="0" borderId="13" xfId="0" applyNumberFormat="1" applyFont="1" applyFill="1" applyBorder="1" applyAlignment="1">
      <alignment horizontal="center" vertical="center"/>
    </xf>
    <xf numFmtId="164" fontId="16" fillId="0" borderId="13" xfId="0" applyNumberFormat="1" applyFont="1" applyFill="1" applyBorder="1" applyAlignment="1">
      <alignment horizontal="center" vertical="center"/>
    </xf>
    <xf numFmtId="164" fontId="16" fillId="2" borderId="28" xfId="0" applyNumberFormat="1" applyFont="1" applyFill="1" applyBorder="1" applyAlignment="1">
      <alignment horizontal="center" vertical="center"/>
    </xf>
    <xf numFmtId="164" fontId="2" fillId="2" borderId="15" xfId="0" applyNumberFormat="1" applyFont="1" applyFill="1" applyBorder="1" applyAlignment="1">
      <alignment horizontal="center" vertical="center"/>
    </xf>
    <xf numFmtId="164" fontId="2" fillId="2" borderId="27" xfId="0" applyNumberFormat="1" applyFont="1" applyFill="1" applyBorder="1" applyAlignment="1">
      <alignment horizontal="center" vertical="center"/>
    </xf>
    <xf numFmtId="164" fontId="16" fillId="2" borderId="13" xfId="0" applyNumberFormat="1" applyFont="1" applyFill="1" applyBorder="1" applyAlignment="1">
      <alignment horizontal="center" vertical="center"/>
    </xf>
    <xf numFmtId="49" fontId="2" fillId="2" borderId="15" xfId="0" applyNumberFormat="1" applyFont="1" applyFill="1" applyBorder="1" applyAlignment="1">
      <alignment horizontal="center" vertical="center"/>
    </xf>
    <xf numFmtId="49" fontId="2" fillId="2" borderId="27" xfId="0" applyNumberFormat="1" applyFont="1" applyFill="1" applyBorder="1" applyAlignment="1">
      <alignment horizontal="center" vertical="center"/>
    </xf>
    <xf numFmtId="49" fontId="2" fillId="2" borderId="15" xfId="0" applyNumberFormat="1" applyFont="1" applyFill="1" applyBorder="1" applyAlignment="1">
      <alignment horizontal="center" vertical="center" wrapText="1"/>
    </xf>
    <xf numFmtId="164" fontId="2" fillId="2" borderId="13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164" fontId="16" fillId="2" borderId="12" xfId="0" applyNumberFormat="1" applyFont="1" applyFill="1" applyBorder="1" applyAlignment="1">
      <alignment horizontal="center" vertical="center"/>
    </xf>
    <xf numFmtId="1" fontId="16" fillId="2" borderId="13" xfId="0" applyNumberFormat="1" applyFont="1" applyFill="1" applyBorder="1" applyAlignment="1">
      <alignment horizontal="center" vertical="center"/>
    </xf>
    <xf numFmtId="164" fontId="2" fillId="2" borderId="27" xfId="0" applyNumberFormat="1" applyFont="1" applyFill="1" applyBorder="1" applyAlignment="1">
      <alignment horizontal="center" vertical="center"/>
    </xf>
    <xf numFmtId="164" fontId="16" fillId="2" borderId="13" xfId="0" applyNumberFormat="1" applyFont="1" applyFill="1" applyBorder="1" applyAlignment="1">
      <alignment horizontal="center" vertical="center"/>
    </xf>
    <xf numFmtId="164" fontId="2" fillId="2" borderId="13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164" fontId="16" fillId="0" borderId="13" xfId="0" applyNumberFormat="1" applyFont="1" applyFill="1" applyBorder="1" applyAlignment="1">
      <alignment horizontal="center" vertical="center"/>
    </xf>
    <xf numFmtId="49" fontId="2" fillId="0" borderId="27" xfId="0" applyNumberFormat="1" applyFont="1" applyFill="1" applyBorder="1" applyAlignment="1">
      <alignment horizontal="center" vertical="center"/>
    </xf>
    <xf numFmtId="164" fontId="2" fillId="0" borderId="27" xfId="0" applyNumberFormat="1" applyFont="1" applyFill="1" applyBorder="1" applyAlignment="1">
      <alignment horizontal="center" vertical="center"/>
    </xf>
    <xf numFmtId="164" fontId="2" fillId="0" borderId="13" xfId="0" applyNumberFormat="1" applyFont="1" applyFill="1" applyBorder="1" applyAlignment="1">
      <alignment horizontal="center" vertical="center"/>
    </xf>
    <xf numFmtId="49" fontId="15" fillId="0" borderId="0" xfId="0" applyNumberFormat="1" applyFont="1" applyAlignment="1">
      <alignment horizontal="right" vertical="center"/>
    </xf>
    <xf numFmtId="1" fontId="15" fillId="0" borderId="9" xfId="0" applyNumberFormat="1" applyFont="1" applyBorder="1" applyAlignment="1">
      <alignment vertical="center"/>
    </xf>
    <xf numFmtId="1" fontId="15" fillId="0" borderId="16" xfId="0" applyNumberFormat="1" applyFont="1" applyBorder="1" applyAlignment="1">
      <alignment horizontal="right" vertical="center"/>
    </xf>
    <xf numFmtId="1" fontId="15" fillId="0" borderId="16" xfId="0" applyNumberFormat="1" applyFont="1" applyBorder="1" applyAlignment="1">
      <alignment vertical="center"/>
    </xf>
    <xf numFmtId="15" fontId="15" fillId="0" borderId="0" xfId="0" applyNumberFormat="1" applyFont="1" applyAlignment="1">
      <alignment vertical="center"/>
    </xf>
    <xf numFmtId="1" fontId="15" fillId="0" borderId="8" xfId="0" applyNumberFormat="1" applyFont="1" applyBorder="1" applyAlignment="1">
      <alignment vertical="center"/>
    </xf>
    <xf numFmtId="15" fontId="15" fillId="0" borderId="0" xfId="0" applyNumberFormat="1" applyFont="1" applyAlignment="1">
      <alignment horizontal="right" vertical="center"/>
    </xf>
    <xf numFmtId="0" fontId="16" fillId="0" borderId="0" xfId="0" applyFont="1" applyAlignment="1">
      <alignment vertical="center"/>
    </xf>
    <xf numFmtId="1" fontId="15" fillId="0" borderId="0" xfId="0" applyNumberFormat="1" applyFont="1" applyAlignment="1">
      <alignment vertical="center"/>
    </xf>
    <xf numFmtId="0" fontId="17" fillId="0" borderId="16" xfId="0" applyFont="1" applyFill="1" applyBorder="1" applyAlignment="1">
      <alignment vertical="center" wrapText="1"/>
    </xf>
    <xf numFmtId="0" fontId="45" fillId="8" borderId="9" xfId="0" applyFont="1" applyFill="1" applyBorder="1" applyAlignment="1">
      <alignment vertical="center"/>
    </xf>
    <xf numFmtId="0" fontId="45" fillId="8" borderId="8" xfId="0" applyFont="1" applyFill="1" applyBorder="1" applyAlignment="1">
      <alignment horizontal="left" vertical="center"/>
    </xf>
    <xf numFmtId="0" fontId="23" fillId="0" borderId="0" xfId="0" applyFont="1">
      <alignment vertical="top" wrapText="1"/>
    </xf>
    <xf numFmtId="0" fontId="45" fillId="8" borderId="16" xfId="0" applyFont="1" applyFill="1" applyBorder="1" applyAlignment="1">
      <alignment vertical="center"/>
    </xf>
    <xf numFmtId="9" fontId="15" fillId="7" borderId="13" xfId="0" applyNumberFormat="1" applyFont="1" applyFill="1" applyBorder="1" applyAlignment="1">
      <alignment horizontal="left" vertical="center"/>
    </xf>
    <xf numFmtId="0" fontId="0" fillId="0" borderId="36" xfId="0" applyBorder="1">
      <alignment vertical="top" wrapText="1"/>
    </xf>
    <xf numFmtId="1" fontId="15" fillId="7" borderId="11" xfId="0" applyNumberFormat="1" applyFont="1" applyFill="1" applyBorder="1" applyAlignment="1">
      <alignment horizontal="left" vertical="center"/>
    </xf>
    <xf numFmtId="1" fontId="15" fillId="7" borderId="12" xfId="0" applyNumberFormat="1" applyFont="1" applyFill="1" applyBorder="1" applyAlignment="1">
      <alignment horizontal="left" vertical="center"/>
    </xf>
    <xf numFmtId="1" fontId="16" fillId="7" borderId="12" xfId="0" applyNumberFormat="1" applyFont="1" applyFill="1" applyBorder="1" applyAlignment="1">
      <alignment horizontal="left" vertical="center"/>
    </xf>
    <xf numFmtId="1" fontId="17" fillId="7" borderId="12" xfId="0" applyNumberFormat="1" applyFont="1" applyFill="1" applyBorder="1" applyAlignment="1">
      <alignment horizontal="left" vertical="center"/>
    </xf>
    <xf numFmtId="0" fontId="44" fillId="0" borderId="38" xfId="0" applyFont="1" applyBorder="1" applyAlignment="1">
      <alignment vertical="center" wrapText="1"/>
    </xf>
    <xf numFmtId="0" fontId="44" fillId="0" borderId="12" xfId="0" applyFont="1" applyBorder="1" applyAlignment="1">
      <alignment vertical="center" wrapText="1"/>
    </xf>
    <xf numFmtId="0" fontId="44" fillId="0" borderId="0" xfId="0" applyFont="1" applyBorder="1" applyAlignment="1">
      <alignment vertical="center" wrapText="1"/>
    </xf>
    <xf numFmtId="0" fontId="23" fillId="0" borderId="12" xfId="0" applyFont="1" applyBorder="1" applyAlignment="1">
      <alignment vertical="center" wrapText="1"/>
    </xf>
    <xf numFmtId="0" fontId="44" fillId="0" borderId="0" xfId="0" applyFont="1" applyBorder="1">
      <alignment vertical="top" wrapText="1"/>
    </xf>
    <xf numFmtId="164" fontId="1" fillId="0" borderId="0" xfId="0" applyNumberFormat="1" applyFont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30" fillId="4" borderId="0" xfId="0" applyFont="1" applyFill="1" applyAlignment="1">
      <alignment vertical="center" wrapText="1"/>
    </xf>
    <xf numFmtId="0" fontId="0" fillId="0" borderId="0" xfId="0" applyFont="1" applyAlignment="1">
      <alignment vertical="center" wrapText="1"/>
    </xf>
    <xf numFmtId="0" fontId="1" fillId="0" borderId="0" xfId="0" applyNumberFormat="1" applyFont="1" applyAlignment="1">
      <alignment vertical="center"/>
    </xf>
    <xf numFmtId="0" fontId="1" fillId="0" borderId="0" xfId="0" applyNumberFormat="1" applyFont="1" applyBorder="1" applyAlignment="1">
      <alignment vertical="center"/>
    </xf>
    <xf numFmtId="0" fontId="1" fillId="0" borderId="13" xfId="0" applyNumberFormat="1" applyFont="1" applyFill="1" applyBorder="1" applyAlignment="1">
      <alignment vertical="center"/>
    </xf>
    <xf numFmtId="1" fontId="5" fillId="0" borderId="0" xfId="0" applyNumberFormat="1" applyFont="1" applyFill="1" applyBorder="1" applyAlignment="1">
      <alignment horizontal="left" vertical="center"/>
    </xf>
    <xf numFmtId="0" fontId="23" fillId="0" borderId="0" xfId="0" applyFont="1" applyFill="1" applyAlignment="1">
      <alignment horizontal="left" vertical="center" wrapText="1"/>
    </xf>
    <xf numFmtId="0" fontId="1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1" fillId="0" borderId="0" xfId="0" applyNumberFormat="1" applyFont="1" applyAlignment="1">
      <alignment horizontal="center" vertical="center"/>
    </xf>
    <xf numFmtId="0" fontId="1" fillId="4" borderId="0" xfId="0" applyNumberFormat="1" applyFont="1" applyFill="1" applyAlignment="1">
      <alignment horizontal="center" vertical="center"/>
    </xf>
    <xf numFmtId="49" fontId="2" fillId="2" borderId="27" xfId="0" applyNumberFormat="1" applyFont="1" applyFill="1" applyBorder="1" applyAlignment="1">
      <alignment vertical="center"/>
    </xf>
    <xf numFmtId="1" fontId="47" fillId="2" borderId="0" xfId="0" applyNumberFormat="1" applyFont="1" applyFill="1" applyBorder="1" applyAlignment="1">
      <alignment horizontal="center" vertical="center"/>
    </xf>
    <xf numFmtId="1" fontId="48" fillId="2" borderId="0" xfId="0" applyNumberFormat="1" applyFont="1" applyFill="1" applyBorder="1" applyAlignment="1">
      <alignment vertical="center"/>
    </xf>
    <xf numFmtId="1" fontId="48" fillId="0" borderId="0" xfId="0" applyNumberFormat="1" applyFont="1" applyFill="1" applyBorder="1" applyAlignment="1">
      <alignment vertical="center"/>
    </xf>
    <xf numFmtId="0" fontId="50" fillId="0" borderId="0" xfId="0" applyFont="1" applyAlignment="1">
      <alignment vertical="center" wrapText="1"/>
    </xf>
    <xf numFmtId="49" fontId="11" fillId="3" borderId="39" xfId="0" applyNumberFormat="1" applyFont="1" applyFill="1" applyBorder="1" applyAlignment="1">
      <alignment vertical="center"/>
    </xf>
    <xf numFmtId="1" fontId="3" fillId="5" borderId="40" xfId="0" applyNumberFormat="1" applyFont="1" applyFill="1" applyBorder="1" applyAlignment="1">
      <alignment horizontal="center" vertical="center"/>
    </xf>
    <xf numFmtId="164" fontId="3" fillId="5" borderId="41" xfId="0" applyNumberFormat="1" applyFont="1" applyFill="1" applyBorder="1" applyAlignment="1">
      <alignment horizontal="center" vertical="center"/>
    </xf>
    <xf numFmtId="1" fontId="3" fillId="5" borderId="41" xfId="0" applyNumberFormat="1" applyFont="1" applyFill="1" applyBorder="1" applyAlignment="1">
      <alignment horizontal="center" vertical="center"/>
    </xf>
    <xf numFmtId="1" fontId="35" fillId="5" borderId="41" xfId="0" applyNumberFormat="1" applyFont="1" applyFill="1" applyBorder="1" applyAlignment="1">
      <alignment horizontal="center" vertical="center"/>
    </xf>
    <xf numFmtId="164" fontId="3" fillId="5" borderId="42" xfId="0" applyNumberFormat="1" applyFont="1" applyFill="1" applyBorder="1" applyAlignment="1">
      <alignment horizontal="center" vertical="center"/>
    </xf>
    <xf numFmtId="49" fontId="47" fillId="3" borderId="18" xfId="0" applyNumberFormat="1" applyFont="1" applyFill="1" applyBorder="1" applyAlignment="1">
      <alignment vertical="center"/>
    </xf>
    <xf numFmtId="1" fontId="48" fillId="5" borderId="35" xfId="0" applyNumberFormat="1" applyFont="1" applyFill="1" applyBorder="1" applyAlignment="1">
      <alignment horizontal="center" vertical="center"/>
    </xf>
    <xf numFmtId="164" fontId="48" fillId="5" borderId="35" xfId="0" applyNumberFormat="1" applyFont="1" applyFill="1" applyBorder="1" applyAlignment="1">
      <alignment horizontal="center" vertical="center"/>
    </xf>
    <xf numFmtId="1" fontId="48" fillId="5" borderId="19" xfId="0" applyNumberFormat="1" applyFont="1" applyFill="1" applyBorder="1" applyAlignment="1">
      <alignment horizontal="center" vertical="center"/>
    </xf>
    <xf numFmtId="1" fontId="49" fillId="5" borderId="19" xfId="0" applyNumberFormat="1" applyFont="1" applyFill="1" applyBorder="1" applyAlignment="1">
      <alignment horizontal="center" vertical="center"/>
    </xf>
    <xf numFmtId="164" fontId="48" fillId="5" borderId="20" xfId="0" applyNumberFormat="1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vertical="center"/>
    </xf>
    <xf numFmtId="49" fontId="11" fillId="3" borderId="13" xfId="0" applyNumberFormat="1" applyFont="1" applyFill="1" applyBorder="1" applyAlignment="1">
      <alignment vertical="center"/>
    </xf>
    <xf numFmtId="164" fontId="2" fillId="2" borderId="0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>
      <alignment horizontal="center" vertical="center"/>
    </xf>
    <xf numFmtId="49" fontId="11" fillId="5" borderId="39" xfId="0" applyNumberFormat="1" applyFont="1" applyFill="1" applyBorder="1" applyAlignment="1">
      <alignment vertical="center"/>
    </xf>
    <xf numFmtId="1" fontId="3" fillId="5" borderId="10" xfId="0" applyNumberFormat="1" applyFont="1" applyFill="1" applyBorder="1" applyAlignment="1">
      <alignment horizontal="center" vertical="center"/>
    </xf>
    <xf numFmtId="164" fontId="3" fillId="5" borderId="10" xfId="0" applyNumberFormat="1" applyFont="1" applyFill="1" applyBorder="1" applyAlignment="1">
      <alignment horizontal="center" vertical="center"/>
    </xf>
    <xf numFmtId="1" fontId="3" fillId="5" borderId="16" xfId="0" applyNumberFormat="1" applyFont="1" applyFill="1" applyBorder="1" applyAlignment="1">
      <alignment horizontal="center" vertical="center"/>
    </xf>
    <xf numFmtId="49" fontId="31" fillId="4" borderId="18" xfId="0" applyNumberFormat="1" applyFont="1" applyFill="1" applyBorder="1" applyAlignment="1">
      <alignment horizontal="center" vertical="center"/>
    </xf>
    <xf numFmtId="164" fontId="31" fillId="4" borderId="19" xfId="0" applyNumberFormat="1" applyFont="1" applyFill="1" applyBorder="1" applyAlignment="1">
      <alignment horizontal="center" vertical="center"/>
    </xf>
    <xf numFmtId="49" fontId="31" fillId="4" borderId="19" xfId="0" applyNumberFormat="1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 wrapText="1"/>
    </xf>
    <xf numFmtId="164" fontId="17" fillId="0" borderId="8" xfId="0" applyNumberFormat="1" applyFont="1" applyFill="1" applyBorder="1" applyAlignment="1">
      <alignment horizontal="left" vertical="center"/>
    </xf>
    <xf numFmtId="3" fontId="33" fillId="0" borderId="13" xfId="0" applyNumberFormat="1" applyFont="1" applyFill="1" applyBorder="1" applyAlignment="1">
      <alignment horizontal="center" vertical="center"/>
    </xf>
    <xf numFmtId="3" fontId="33" fillId="0" borderId="27" xfId="0" applyNumberFormat="1" applyFont="1" applyFill="1" applyBorder="1" applyAlignment="1">
      <alignment horizontal="center" vertical="center"/>
    </xf>
    <xf numFmtId="49" fontId="12" fillId="3" borderId="18" xfId="0" applyNumberFormat="1" applyFont="1" applyFill="1" applyBorder="1" applyAlignment="1">
      <alignment vertical="center"/>
    </xf>
    <xf numFmtId="0" fontId="52" fillId="5" borderId="0" xfId="0" applyNumberFormat="1" applyFont="1" applyFill="1" applyAlignment="1">
      <alignment vertical="center"/>
    </xf>
    <xf numFmtId="0" fontId="52" fillId="5" borderId="0" xfId="0" applyNumberFormat="1" applyFont="1" applyFill="1" applyAlignment="1">
      <alignment horizontal="center" vertical="center"/>
    </xf>
    <xf numFmtId="164" fontId="52" fillId="5" borderId="0" xfId="0" applyNumberFormat="1" applyFont="1" applyFill="1" applyAlignment="1">
      <alignment horizontal="center" vertical="center"/>
    </xf>
    <xf numFmtId="0" fontId="1" fillId="4" borderId="43" xfId="0" applyNumberFormat="1" applyFont="1" applyFill="1" applyBorder="1" applyAlignment="1">
      <alignment horizontal="center" vertical="center"/>
    </xf>
    <xf numFmtId="164" fontId="53" fillId="5" borderId="0" xfId="0" applyNumberFormat="1" applyFont="1" applyFill="1" applyAlignment="1">
      <alignment horizontal="center" vertical="center"/>
    </xf>
    <xf numFmtId="164" fontId="0" fillId="0" borderId="0" xfId="0" applyNumberFormat="1" applyFont="1" applyAlignment="1">
      <alignment vertical="center" wrapText="1"/>
    </xf>
    <xf numFmtId="1" fontId="21" fillId="5" borderId="0" xfId="0" applyNumberFormat="1" applyFont="1" applyFill="1" applyBorder="1" applyAlignment="1">
      <alignment vertical="center"/>
    </xf>
    <xf numFmtId="49" fontId="19" fillId="0" borderId="9" xfId="0" applyNumberFormat="1" applyFont="1" applyFill="1" applyBorder="1" applyAlignment="1">
      <alignment horizontal="center" vertical="center"/>
    </xf>
    <xf numFmtId="1" fontId="17" fillId="0" borderId="18" xfId="0" applyNumberFormat="1" applyFont="1" applyFill="1" applyBorder="1" applyAlignment="1">
      <alignment vertical="center"/>
    </xf>
    <xf numFmtId="0" fontId="17" fillId="0" borderId="9" xfId="0" applyFont="1" applyFill="1" applyBorder="1" applyAlignment="1">
      <alignment vertical="center"/>
    </xf>
    <xf numFmtId="0" fontId="17" fillId="0" borderId="9" xfId="0" applyFont="1" applyFill="1" applyBorder="1" applyAlignment="1">
      <alignment vertical="center" wrapText="1"/>
    </xf>
    <xf numFmtId="49" fontId="19" fillId="0" borderId="0" xfId="0" applyNumberFormat="1" applyFont="1" applyFill="1" applyBorder="1" applyAlignment="1">
      <alignment horizontal="center" vertical="center"/>
    </xf>
    <xf numFmtId="164" fontId="22" fillId="0" borderId="12" xfId="0" applyNumberFormat="1" applyFont="1" applyFill="1" applyBorder="1" applyAlignment="1">
      <alignment horizontal="left" vertical="center"/>
    </xf>
    <xf numFmtId="164" fontId="22" fillId="0" borderId="16" xfId="0" applyNumberFormat="1" applyFont="1" applyFill="1" applyBorder="1" applyAlignment="1">
      <alignment horizontal="left" vertical="center"/>
    </xf>
    <xf numFmtId="164" fontId="17" fillId="0" borderId="16" xfId="0" applyNumberFormat="1" applyFont="1" applyFill="1" applyBorder="1" applyAlignment="1">
      <alignment horizontal="left" vertical="center" wrapText="1"/>
    </xf>
    <xf numFmtId="164" fontId="17" fillId="0" borderId="16" xfId="0" applyNumberFormat="1" applyFont="1" applyFill="1" applyBorder="1" applyAlignment="1">
      <alignment horizontal="left" vertical="center"/>
    </xf>
    <xf numFmtId="1" fontId="15" fillId="0" borderId="0" xfId="0" applyNumberFormat="1" applyFont="1" applyFill="1" applyBorder="1" applyAlignment="1">
      <alignment horizontal="left" vertical="center"/>
    </xf>
    <xf numFmtId="1" fontId="21" fillId="5" borderId="8" xfId="0" applyNumberFormat="1" applyFont="1" applyFill="1" applyBorder="1" applyAlignment="1">
      <alignment horizontal="left" vertical="center"/>
    </xf>
    <xf numFmtId="1" fontId="16" fillId="0" borderId="0" xfId="0" applyNumberFormat="1" applyFont="1" applyFill="1" applyBorder="1" applyAlignment="1">
      <alignment horizontal="left" vertical="center"/>
    </xf>
    <xf numFmtId="164" fontId="17" fillId="0" borderId="10" xfId="0" applyNumberFormat="1" applyFont="1" applyFill="1" applyBorder="1" applyAlignment="1">
      <alignment horizontal="left" vertical="center"/>
    </xf>
    <xf numFmtId="1" fontId="21" fillId="5" borderId="16" xfId="0" applyNumberFormat="1" applyFont="1" applyFill="1" applyBorder="1" applyAlignment="1">
      <alignment horizontal="left" vertical="center"/>
    </xf>
    <xf numFmtId="0" fontId="1" fillId="4" borderId="0" xfId="0" applyNumberFormat="1" applyFont="1" applyFill="1" applyBorder="1" applyAlignment="1">
      <alignment vertical="center"/>
    </xf>
    <xf numFmtId="49" fontId="16" fillId="4" borderId="13" xfId="0" applyNumberFormat="1" applyFont="1" applyFill="1" applyBorder="1" applyAlignment="1">
      <alignment vertical="center"/>
    </xf>
    <xf numFmtId="165" fontId="16" fillId="4" borderId="13" xfId="0" applyNumberFormat="1" applyFont="1" applyFill="1" applyBorder="1" applyAlignment="1">
      <alignment horizontal="center" vertical="center"/>
    </xf>
    <xf numFmtId="164" fontId="16" fillId="4" borderId="13" xfId="0" applyNumberFormat="1" applyFont="1" applyFill="1" applyBorder="1" applyAlignment="1">
      <alignment horizontal="center" vertical="center"/>
    </xf>
    <xf numFmtId="0" fontId="1" fillId="4" borderId="0" xfId="0" applyNumberFormat="1" applyFont="1" applyFill="1" applyAlignment="1">
      <alignment vertical="center"/>
    </xf>
    <xf numFmtId="0" fontId="0" fillId="4" borderId="0" xfId="0" applyFont="1" applyFill="1" applyAlignment="1">
      <alignment vertical="center" wrapText="1"/>
    </xf>
    <xf numFmtId="164" fontId="16" fillId="0" borderId="0" xfId="0" applyNumberFormat="1" applyFont="1" applyFill="1" applyAlignment="1">
      <alignment vertical="center" wrapText="1"/>
    </xf>
    <xf numFmtId="3" fontId="1" fillId="4" borderId="0" xfId="0" applyNumberFormat="1" applyFont="1" applyFill="1" applyAlignment="1">
      <alignment horizontal="center" vertical="center"/>
    </xf>
    <xf numFmtId="164" fontId="7" fillId="0" borderId="0" xfId="0" applyNumberFormat="1" applyFont="1" applyAlignment="1">
      <alignment vertical="center" wrapText="1"/>
    </xf>
    <xf numFmtId="3" fontId="1" fillId="0" borderId="0" xfId="0" applyNumberFormat="1" applyFont="1" applyFill="1" applyAlignment="1">
      <alignment horizontal="center" vertical="center"/>
    </xf>
    <xf numFmtId="0" fontId="16" fillId="0" borderId="9" xfId="0" applyFont="1" applyFill="1" applyBorder="1" applyAlignment="1">
      <alignment vertical="center" wrapText="1"/>
    </xf>
    <xf numFmtId="0" fontId="16" fillId="0" borderId="16" xfId="0" applyFont="1" applyFill="1" applyBorder="1" applyAlignment="1">
      <alignment vertical="center" wrapText="1"/>
    </xf>
    <xf numFmtId="0" fontId="55" fillId="0" borderId="0" xfId="0" applyFont="1" applyAlignment="1">
      <alignment vertical="center" wrapText="1"/>
    </xf>
    <xf numFmtId="0" fontId="45" fillId="8" borderId="9" xfId="0" applyFont="1" applyFill="1" applyBorder="1" applyAlignment="1">
      <alignment horizontal="left" vertical="center"/>
    </xf>
    <xf numFmtId="0" fontId="45" fillId="8" borderId="13" xfId="0" applyFont="1" applyFill="1" applyBorder="1" applyAlignment="1">
      <alignment vertical="center"/>
    </xf>
    <xf numFmtId="1" fontId="45" fillId="8" borderId="9" xfId="0" applyNumberFormat="1" applyFont="1" applyFill="1" applyBorder="1" applyAlignment="1">
      <alignment horizontal="left" vertical="center"/>
    </xf>
    <xf numFmtId="1" fontId="45" fillId="8" borderId="13" xfId="0" applyNumberFormat="1" applyFont="1" applyFill="1" applyBorder="1" applyAlignment="1">
      <alignment vertical="center"/>
    </xf>
    <xf numFmtId="0" fontId="45" fillId="8" borderId="34" xfId="0" applyFont="1" applyFill="1" applyBorder="1" applyAlignment="1">
      <alignment vertical="center"/>
    </xf>
    <xf numFmtId="1" fontId="45" fillId="8" borderId="34" xfId="0" applyNumberFormat="1" applyFont="1" applyFill="1" applyBorder="1" applyAlignment="1">
      <alignment horizontal="left" vertical="center"/>
    </xf>
    <xf numFmtId="1" fontId="45" fillId="8" borderId="37" xfId="0" applyNumberFormat="1" applyFont="1" applyFill="1" applyBorder="1" applyAlignment="1">
      <alignment vertical="center"/>
    </xf>
    <xf numFmtId="1" fontId="57" fillId="0" borderId="0" xfId="0" applyNumberFormat="1" applyFont="1" applyAlignment="1">
      <alignment horizontal="left" vertical="center"/>
    </xf>
    <xf numFmtId="164" fontId="16" fillId="0" borderId="13" xfId="0" applyNumberFormat="1" applyFont="1" applyFill="1" applyBorder="1" applyAlignment="1">
      <alignment horizontal="center" vertical="center"/>
    </xf>
    <xf numFmtId="1" fontId="16" fillId="0" borderId="13" xfId="0" applyNumberFormat="1" applyFont="1" applyFill="1" applyBorder="1" applyAlignment="1">
      <alignment horizontal="center" vertical="center"/>
    </xf>
    <xf numFmtId="49" fontId="2" fillId="0" borderId="27" xfId="0" applyNumberFormat="1" applyFont="1" applyFill="1" applyBorder="1" applyAlignment="1">
      <alignment horizontal="center" vertical="center"/>
    </xf>
    <xf numFmtId="164" fontId="2" fillId="0" borderId="27" xfId="0" applyNumberFormat="1" applyFont="1" applyFill="1" applyBorder="1" applyAlignment="1">
      <alignment horizontal="center" vertical="center"/>
    </xf>
    <xf numFmtId="164" fontId="2" fillId="0" borderId="13" xfId="0" applyNumberFormat="1" applyFont="1" applyFill="1" applyBorder="1" applyAlignment="1">
      <alignment horizontal="center" vertical="center"/>
    </xf>
    <xf numFmtId="164" fontId="2" fillId="0" borderId="13" xfId="0" applyNumberFormat="1" applyFont="1" applyFill="1" applyBorder="1" applyAlignment="1">
      <alignment horizontal="center" vertical="center"/>
    </xf>
    <xf numFmtId="164" fontId="2" fillId="0" borderId="15" xfId="0" applyNumberFormat="1" applyFont="1" applyFill="1" applyBorder="1" applyAlignment="1">
      <alignment horizontal="center" vertical="center"/>
    </xf>
    <xf numFmtId="164" fontId="2" fillId="0" borderId="27" xfId="0" applyNumberFormat="1" applyFont="1" applyFill="1" applyBorder="1" applyAlignment="1">
      <alignment horizontal="center" vertical="center"/>
    </xf>
    <xf numFmtId="9" fontId="15" fillId="0" borderId="9" xfId="0" applyNumberFormat="1" applyFont="1" applyFill="1" applyBorder="1" applyAlignment="1">
      <alignment horizontal="center" vertical="center"/>
    </xf>
    <xf numFmtId="9" fontId="15" fillId="0" borderId="16" xfId="0" applyNumberFormat="1" applyFont="1" applyFill="1" applyBorder="1" applyAlignment="1">
      <alignment horizontal="center" vertical="center"/>
    </xf>
    <xf numFmtId="49" fontId="26" fillId="0" borderId="0" xfId="0" applyNumberFormat="1" applyFont="1" applyFill="1" applyBorder="1" applyAlignment="1">
      <alignment horizontal="center" vertical="center"/>
    </xf>
    <xf numFmtId="49" fontId="43" fillId="4" borderId="9" xfId="0" applyNumberFormat="1" applyFont="1" applyFill="1" applyBorder="1" applyAlignment="1">
      <alignment horizontal="center" vertical="center"/>
    </xf>
    <xf numFmtId="49" fontId="43" fillId="4" borderId="8" xfId="0" applyNumberFormat="1" applyFont="1" applyFill="1" applyBorder="1" applyAlignment="1">
      <alignment horizontal="center" vertical="center"/>
    </xf>
    <xf numFmtId="49" fontId="43" fillId="4" borderId="16" xfId="0" applyNumberFormat="1" applyFont="1" applyFill="1" applyBorder="1" applyAlignment="1">
      <alignment horizontal="center" vertical="center"/>
    </xf>
    <xf numFmtId="1" fontId="54" fillId="5" borderId="0" xfId="0" applyNumberFormat="1" applyFont="1" applyFill="1" applyBorder="1" applyAlignment="1">
      <alignment horizontal="right" vertical="center"/>
    </xf>
    <xf numFmtId="164" fontId="56" fillId="5" borderId="10" xfId="0" applyNumberFormat="1" applyFont="1" applyFill="1" applyBorder="1" applyAlignment="1">
      <alignment horizontal="center" vertical="center"/>
    </xf>
    <xf numFmtId="49" fontId="20" fillId="5" borderId="6" xfId="0" applyNumberFormat="1" applyFont="1" applyFill="1" applyBorder="1" applyAlignment="1">
      <alignment horizontal="center" vertical="center"/>
    </xf>
    <xf numFmtId="49" fontId="20" fillId="5" borderId="3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/>
    </xf>
    <xf numFmtId="1" fontId="15" fillId="0" borderId="9" xfId="0" applyNumberFormat="1" applyFont="1" applyFill="1" applyBorder="1" applyAlignment="1">
      <alignment horizontal="center" vertical="center"/>
    </xf>
    <xf numFmtId="1" fontId="15" fillId="0" borderId="16" xfId="0" applyNumberFormat="1" applyFont="1" applyFill="1" applyBorder="1" applyAlignment="1">
      <alignment horizontal="center" vertical="center"/>
    </xf>
    <xf numFmtId="9" fontId="18" fillId="2" borderId="17" xfId="1" applyNumberFormat="1" applyFont="1" applyFill="1" applyBorder="1" applyAlignment="1">
      <alignment horizontal="center" vertical="center"/>
    </xf>
    <xf numFmtId="9" fontId="18" fillId="2" borderId="10" xfId="1" applyNumberFormat="1" applyFont="1" applyFill="1" applyBorder="1" applyAlignment="1">
      <alignment horizontal="center" vertical="center"/>
    </xf>
    <xf numFmtId="9" fontId="21" fillId="2" borderId="18" xfId="1" applyNumberFormat="1" applyFont="1" applyFill="1" applyBorder="1" applyAlignment="1">
      <alignment horizontal="center" vertical="top"/>
    </xf>
    <xf numFmtId="9" fontId="21" fillId="2" borderId="19" xfId="1" applyNumberFormat="1" applyFont="1" applyFill="1" applyBorder="1" applyAlignment="1">
      <alignment horizontal="center" vertical="top"/>
    </xf>
    <xf numFmtId="164" fontId="2" fillId="2" borderId="15" xfId="0" applyNumberFormat="1" applyFont="1" applyFill="1" applyBorder="1" applyAlignment="1">
      <alignment horizontal="center" vertical="center"/>
    </xf>
    <xf numFmtId="164" fontId="2" fillId="2" borderId="28" xfId="0" applyNumberFormat="1" applyFont="1" applyFill="1" applyBorder="1" applyAlignment="1">
      <alignment horizontal="center" vertical="center"/>
    </xf>
    <xf numFmtId="164" fontId="2" fillId="2" borderId="27" xfId="0" applyNumberFormat="1" applyFont="1" applyFill="1" applyBorder="1" applyAlignment="1">
      <alignment horizontal="center" vertical="center"/>
    </xf>
    <xf numFmtId="1" fontId="16" fillId="2" borderId="11" xfId="0" applyNumberFormat="1" applyFont="1" applyFill="1" applyBorder="1" applyAlignment="1">
      <alignment horizontal="center" vertical="center"/>
    </xf>
    <xf numFmtId="1" fontId="16" fillId="2" borderId="12" xfId="0" applyNumberFormat="1" applyFont="1" applyFill="1" applyBorder="1" applyAlignment="1">
      <alignment horizontal="center" vertical="center"/>
    </xf>
    <xf numFmtId="164" fontId="16" fillId="2" borderId="15" xfId="0" applyNumberFormat="1" applyFont="1" applyFill="1" applyBorder="1" applyAlignment="1">
      <alignment horizontal="center" vertical="center"/>
    </xf>
    <xf numFmtId="164" fontId="16" fillId="2" borderId="28" xfId="0" applyNumberFormat="1" applyFont="1" applyFill="1" applyBorder="1" applyAlignment="1">
      <alignment horizontal="center" vertical="center"/>
    </xf>
    <xf numFmtId="164" fontId="16" fillId="2" borderId="27" xfId="0" applyNumberFormat="1" applyFont="1" applyFill="1" applyBorder="1" applyAlignment="1">
      <alignment horizontal="center" vertical="center"/>
    </xf>
    <xf numFmtId="164" fontId="16" fillId="2" borderId="15" xfId="0" applyNumberFormat="1" applyFont="1" applyFill="1" applyBorder="1" applyAlignment="1">
      <alignment horizontal="center" vertical="center" wrapText="1"/>
    </xf>
    <xf numFmtId="164" fontId="16" fillId="2" borderId="28" xfId="0" applyNumberFormat="1" applyFont="1" applyFill="1" applyBorder="1" applyAlignment="1">
      <alignment horizontal="center" vertical="center" wrapText="1"/>
    </xf>
    <xf numFmtId="1" fontId="16" fillId="0" borderId="13" xfId="0" applyNumberFormat="1" applyFont="1" applyFill="1" applyBorder="1" applyAlignment="1">
      <alignment horizontal="center" vertical="center" wrapText="1"/>
    </xf>
    <xf numFmtId="164" fontId="16" fillId="0" borderId="13" xfId="0" applyNumberFormat="1" applyFont="1" applyFill="1" applyBorder="1" applyAlignment="1">
      <alignment horizontal="center" vertical="center"/>
    </xf>
    <xf numFmtId="1" fontId="16" fillId="0" borderId="13" xfId="0" applyNumberFormat="1" applyFont="1" applyFill="1" applyBorder="1" applyAlignment="1">
      <alignment horizontal="center" vertical="center"/>
    </xf>
    <xf numFmtId="164" fontId="16" fillId="2" borderId="13" xfId="0" applyNumberFormat="1" applyFont="1" applyFill="1" applyBorder="1" applyAlignment="1">
      <alignment horizontal="center" vertical="center"/>
    </xf>
    <xf numFmtId="1" fontId="16" fillId="4" borderId="15" xfId="0" applyNumberFormat="1" applyFont="1" applyFill="1" applyBorder="1" applyAlignment="1">
      <alignment horizontal="center" vertical="center" wrapText="1"/>
    </xf>
    <xf numFmtId="1" fontId="16" fillId="4" borderId="28" xfId="0" applyNumberFormat="1" applyFont="1" applyFill="1" applyBorder="1" applyAlignment="1">
      <alignment horizontal="center" vertical="center" wrapText="1"/>
    </xf>
    <xf numFmtId="1" fontId="16" fillId="4" borderId="27" xfId="0" applyNumberFormat="1" applyFont="1" applyFill="1" applyBorder="1" applyAlignment="1">
      <alignment horizontal="center" vertical="center" wrapText="1"/>
    </xf>
    <xf numFmtId="164" fontId="16" fillId="4" borderId="15" xfId="0" applyNumberFormat="1" applyFont="1" applyFill="1" applyBorder="1" applyAlignment="1">
      <alignment horizontal="center" vertical="center"/>
    </xf>
    <xf numFmtId="164" fontId="16" fillId="4" borderId="28" xfId="0" applyNumberFormat="1" applyFont="1" applyFill="1" applyBorder="1" applyAlignment="1">
      <alignment horizontal="center" vertical="center"/>
    </xf>
    <xf numFmtId="164" fontId="16" fillId="4" borderId="27" xfId="0" applyNumberFormat="1" applyFont="1" applyFill="1" applyBorder="1" applyAlignment="1">
      <alignment horizontal="center" vertical="center"/>
    </xf>
    <xf numFmtId="164" fontId="16" fillId="4" borderId="15" xfId="0" applyNumberFormat="1" applyFont="1" applyFill="1" applyBorder="1" applyAlignment="1">
      <alignment horizontal="center" vertical="center" wrapText="1"/>
    </xf>
    <xf numFmtId="164" fontId="16" fillId="4" borderId="28" xfId="0" applyNumberFormat="1" applyFont="1" applyFill="1" applyBorder="1" applyAlignment="1">
      <alignment horizontal="center" vertical="center" wrapText="1"/>
    </xf>
    <xf numFmtId="164" fontId="16" fillId="4" borderId="27" xfId="0" applyNumberFormat="1" applyFont="1" applyFill="1" applyBorder="1" applyAlignment="1">
      <alignment horizontal="center" vertical="center" wrapText="1"/>
    </xf>
    <xf numFmtId="1" fontId="16" fillId="2" borderId="15" xfId="0" applyNumberFormat="1" applyFont="1" applyFill="1" applyBorder="1" applyAlignment="1">
      <alignment horizontal="center" vertical="center" wrapText="1"/>
    </xf>
    <xf numFmtId="1" fontId="16" fillId="2" borderId="28" xfId="0" applyNumberFormat="1" applyFont="1" applyFill="1" applyBorder="1" applyAlignment="1">
      <alignment horizontal="center" vertical="center" wrapText="1"/>
    </xf>
    <xf numFmtId="1" fontId="16" fillId="2" borderId="27" xfId="0" applyNumberFormat="1" applyFont="1" applyFill="1" applyBorder="1" applyAlignment="1">
      <alignment horizontal="center" vertical="center" wrapText="1"/>
    </xf>
    <xf numFmtId="164" fontId="16" fillId="2" borderId="27" xfId="0" applyNumberFormat="1" applyFont="1" applyFill="1" applyBorder="1" applyAlignment="1">
      <alignment horizontal="center" vertical="center" wrapText="1"/>
    </xf>
    <xf numFmtId="1" fontId="16" fillId="2" borderId="11" xfId="0" applyNumberFormat="1" applyFont="1" applyFill="1" applyBorder="1" applyAlignment="1">
      <alignment horizontal="center" vertical="center" wrapText="1"/>
    </xf>
    <xf numFmtId="1" fontId="16" fillId="2" borderId="12" xfId="0" applyNumberFormat="1" applyFont="1" applyFill="1" applyBorder="1" applyAlignment="1">
      <alignment horizontal="center" vertical="center" wrapText="1"/>
    </xf>
    <xf numFmtId="1" fontId="16" fillId="2" borderId="20" xfId="0" applyNumberFormat="1" applyFont="1" applyFill="1" applyBorder="1" applyAlignment="1">
      <alignment horizontal="center" vertical="center"/>
    </xf>
    <xf numFmtId="164" fontId="2" fillId="2" borderId="13" xfId="0" applyNumberFormat="1" applyFont="1" applyFill="1" applyBorder="1" applyAlignment="1">
      <alignment horizontal="center" vertical="center"/>
    </xf>
    <xf numFmtId="49" fontId="2" fillId="2" borderId="15" xfId="0" applyNumberFormat="1" applyFont="1" applyFill="1" applyBorder="1" applyAlignment="1">
      <alignment horizontal="center" vertical="center"/>
    </xf>
    <xf numFmtId="49" fontId="2" fillId="2" borderId="28" xfId="0" applyNumberFormat="1" applyFont="1" applyFill="1" applyBorder="1" applyAlignment="1">
      <alignment horizontal="center" vertical="center"/>
    </xf>
    <xf numFmtId="49" fontId="2" fillId="2" borderId="27" xfId="0" applyNumberFormat="1" applyFont="1" applyFill="1" applyBorder="1" applyAlignment="1">
      <alignment horizontal="center" vertical="center"/>
    </xf>
    <xf numFmtId="1" fontId="16" fillId="2" borderId="15" xfId="0" applyNumberFormat="1" applyFont="1" applyFill="1" applyBorder="1" applyAlignment="1">
      <alignment horizontal="center" vertical="center"/>
    </xf>
    <xf numFmtId="1" fontId="16" fillId="2" borderId="28" xfId="0" applyNumberFormat="1" applyFont="1" applyFill="1" applyBorder="1" applyAlignment="1">
      <alignment horizontal="center" vertical="center"/>
    </xf>
    <xf numFmtId="1" fontId="16" fillId="2" borderId="27" xfId="0" applyNumberFormat="1" applyFont="1" applyFill="1" applyBorder="1" applyAlignment="1">
      <alignment horizontal="center" vertical="center"/>
    </xf>
    <xf numFmtId="164" fontId="16" fillId="2" borderId="11" xfId="0" applyNumberFormat="1" applyFont="1" applyFill="1" applyBorder="1" applyAlignment="1">
      <alignment horizontal="center" vertical="center"/>
    </xf>
    <xf numFmtId="164" fontId="16" fillId="2" borderId="12" xfId="0" applyNumberFormat="1" applyFont="1" applyFill="1" applyBorder="1" applyAlignment="1">
      <alignment horizontal="center" vertical="center"/>
    </xf>
    <xf numFmtId="164" fontId="16" fillId="0" borderId="15" xfId="0" applyNumberFormat="1" applyFont="1" applyBorder="1" applyAlignment="1">
      <alignment horizontal="center" vertical="center"/>
    </xf>
    <xf numFmtId="164" fontId="16" fillId="0" borderId="28" xfId="0" applyNumberFormat="1" applyFont="1" applyBorder="1" applyAlignment="1">
      <alignment horizontal="center" vertical="center"/>
    </xf>
    <xf numFmtId="164" fontId="16" fillId="2" borderId="11" xfId="0" applyNumberFormat="1" applyFont="1" applyFill="1" applyBorder="1" applyAlignment="1">
      <alignment horizontal="center" vertical="center" wrapText="1"/>
    </xf>
    <xf numFmtId="164" fontId="16" fillId="2" borderId="12" xfId="0" applyNumberFormat="1" applyFont="1" applyFill="1" applyBorder="1" applyAlignment="1">
      <alignment horizontal="center" vertical="center" wrapText="1"/>
    </xf>
    <xf numFmtId="164" fontId="16" fillId="0" borderId="15" xfId="0" applyNumberFormat="1" applyFont="1" applyFill="1" applyBorder="1" applyAlignment="1">
      <alignment horizontal="center" vertical="center"/>
    </xf>
    <xf numFmtId="164" fontId="16" fillId="0" borderId="27" xfId="0" applyNumberFormat="1" applyFont="1" applyFill="1" applyBorder="1" applyAlignment="1">
      <alignment horizontal="center" vertical="center"/>
    </xf>
    <xf numFmtId="0" fontId="16" fillId="0" borderId="15" xfId="0" applyNumberFormat="1" applyFont="1" applyBorder="1" applyAlignment="1">
      <alignment horizontal="center" vertical="center"/>
    </xf>
    <xf numFmtId="0" fontId="16" fillId="0" borderId="28" xfId="0" applyNumberFormat="1" applyFont="1" applyBorder="1" applyAlignment="1">
      <alignment horizontal="center" vertical="center"/>
    </xf>
    <xf numFmtId="164" fontId="16" fillId="0" borderId="28" xfId="0" applyNumberFormat="1" applyFont="1" applyFill="1" applyBorder="1" applyAlignment="1">
      <alignment horizontal="center" vertical="center"/>
    </xf>
    <xf numFmtId="1" fontId="16" fillId="0" borderId="15" xfId="0" applyNumberFormat="1" applyFont="1" applyFill="1" applyBorder="1" applyAlignment="1">
      <alignment horizontal="center" vertical="center"/>
    </xf>
    <xf numFmtId="1" fontId="16" fillId="0" borderId="28" xfId="0" applyNumberFormat="1" applyFont="1" applyFill="1" applyBorder="1" applyAlignment="1">
      <alignment horizontal="center" vertical="center"/>
    </xf>
    <xf numFmtId="1" fontId="16" fillId="0" borderId="27" xfId="0" applyNumberFormat="1" applyFont="1" applyFill="1" applyBorder="1" applyAlignment="1">
      <alignment horizontal="center" vertical="center"/>
    </xf>
    <xf numFmtId="0" fontId="16" fillId="0" borderId="27" xfId="0" applyNumberFormat="1" applyFont="1" applyBorder="1" applyAlignment="1">
      <alignment horizontal="center" vertical="center"/>
    </xf>
    <xf numFmtId="0" fontId="16" fillId="0" borderId="15" xfId="0" applyNumberFormat="1" applyFont="1" applyFill="1" applyBorder="1" applyAlignment="1">
      <alignment horizontal="center" vertical="center"/>
    </xf>
    <xf numFmtId="0" fontId="16" fillId="0" borderId="28" xfId="0" applyNumberFormat="1" applyFont="1" applyFill="1" applyBorder="1" applyAlignment="1">
      <alignment horizontal="center" vertical="center"/>
    </xf>
    <xf numFmtId="0" fontId="16" fillId="0" borderId="27" xfId="0" applyNumberFormat="1" applyFont="1" applyFill="1" applyBorder="1" applyAlignment="1">
      <alignment horizontal="center" vertical="center"/>
    </xf>
    <xf numFmtId="164" fontId="16" fillId="0" borderId="27" xfId="0" applyNumberFormat="1" applyFont="1" applyBorder="1" applyAlignment="1">
      <alignment horizontal="center" vertical="center"/>
    </xf>
    <xf numFmtId="49" fontId="16" fillId="2" borderId="15" xfId="0" applyNumberFormat="1" applyFont="1" applyFill="1" applyBorder="1" applyAlignment="1">
      <alignment horizontal="center" vertical="center"/>
    </xf>
    <xf numFmtId="49" fontId="16" fillId="2" borderId="28" xfId="0" applyNumberFormat="1" applyFont="1" applyFill="1" applyBorder="1" applyAlignment="1">
      <alignment horizontal="center" vertical="center"/>
    </xf>
    <xf numFmtId="49" fontId="16" fillId="2" borderId="27" xfId="0" applyNumberFormat="1" applyFont="1" applyFill="1" applyBorder="1" applyAlignment="1">
      <alignment horizontal="center" vertical="center"/>
    </xf>
    <xf numFmtId="49" fontId="2" fillId="2" borderId="15" xfId="0" applyNumberFormat="1" applyFont="1" applyFill="1" applyBorder="1" applyAlignment="1">
      <alignment horizontal="center" vertical="center" wrapText="1"/>
    </xf>
    <xf numFmtId="49" fontId="2" fillId="2" borderId="27" xfId="0" applyNumberFormat="1" applyFont="1" applyFill="1" applyBorder="1" applyAlignment="1">
      <alignment horizontal="center" vertical="center" wrapText="1"/>
    </xf>
    <xf numFmtId="49" fontId="2" fillId="2" borderId="28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/>
    </xf>
    <xf numFmtId="1" fontId="16" fillId="2" borderId="13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49" fontId="2" fillId="0" borderId="28" xfId="0" applyNumberFormat="1" applyFont="1" applyFill="1" applyBorder="1" applyAlignment="1">
      <alignment horizontal="center" vertical="center"/>
    </xf>
    <xf numFmtId="164" fontId="2" fillId="0" borderId="15" xfId="0" applyNumberFormat="1" applyFont="1" applyFill="1" applyBorder="1" applyAlignment="1">
      <alignment horizontal="center" vertical="center"/>
    </xf>
    <xf numFmtId="164" fontId="2" fillId="0" borderId="28" xfId="0" applyNumberFormat="1" applyFont="1" applyFill="1" applyBorder="1" applyAlignment="1">
      <alignment horizontal="center" vertical="center"/>
    </xf>
    <xf numFmtId="49" fontId="2" fillId="0" borderId="27" xfId="0" applyNumberFormat="1" applyFont="1" applyFill="1" applyBorder="1" applyAlignment="1">
      <alignment horizontal="center" vertical="center"/>
    </xf>
    <xf numFmtId="164" fontId="2" fillId="0" borderId="27" xfId="0" applyNumberFormat="1" applyFont="1" applyFill="1" applyBorder="1" applyAlignment="1">
      <alignment horizontal="center" vertical="center"/>
    </xf>
    <xf numFmtId="164" fontId="2" fillId="2" borderId="15" xfId="0" applyNumberFormat="1" applyFont="1" applyFill="1" applyBorder="1" applyAlignment="1">
      <alignment horizontal="center" vertical="center" wrapText="1"/>
    </xf>
    <xf numFmtId="164" fontId="2" fillId="2" borderId="27" xfId="0" applyNumberFormat="1" applyFont="1" applyFill="1" applyBorder="1" applyAlignment="1">
      <alignment horizontal="center" vertical="center" wrapText="1"/>
    </xf>
    <xf numFmtId="164" fontId="2" fillId="2" borderId="28" xfId="0" applyNumberFormat="1" applyFont="1" applyFill="1" applyBorder="1" applyAlignment="1">
      <alignment horizontal="center" vertical="center" wrapText="1"/>
    </xf>
    <xf numFmtId="164" fontId="2" fillId="0" borderId="13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 wrapText="1"/>
    </xf>
    <xf numFmtId="49" fontId="2" fillId="0" borderId="27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9B86A7F-2400-A041-8038-5DCCE9668157}"/>
  </cellStyles>
  <dxfs count="0"/>
  <tableStyles count="0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AAAAA"/>
      <rgbColor rgb="00DD0806"/>
      <rgbColor rgb="00AD1915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78740</xdr:colOff>
      <xdr:row>0</xdr:row>
      <xdr:rowOff>60960</xdr:rowOff>
    </xdr:from>
    <xdr:to>
      <xdr:col>2</xdr:col>
      <xdr:colOff>7620</xdr:colOff>
      <xdr:row>4</xdr:row>
      <xdr:rowOff>137160</xdr:rowOff>
    </xdr:to>
    <xdr:pic>
      <xdr:nvPicPr>
        <xdr:cNvPr id="26962" name="Picture 2">
          <a:extLst>
            <a:ext uri="{FF2B5EF4-FFF2-40B4-BE49-F238E27FC236}">
              <a16:creationId xmlns:a16="http://schemas.microsoft.com/office/drawing/2014/main" id="{5EF9A414-29CF-B247-9FC7-6A1B46565D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40" y="60960"/>
          <a:ext cx="589280" cy="756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97118</xdr:colOff>
      <xdr:row>1</xdr:row>
      <xdr:rowOff>59765</xdr:rowOff>
    </xdr:from>
    <xdr:to>
      <xdr:col>2</xdr:col>
      <xdr:colOff>625871</xdr:colOff>
      <xdr:row>3</xdr:row>
      <xdr:rowOff>16720</xdr:rowOff>
    </xdr:to>
    <xdr:pic>
      <xdr:nvPicPr>
        <xdr:cNvPr id="4" name="image.png">
          <a:extLst>
            <a:ext uri="{FF2B5EF4-FFF2-40B4-BE49-F238E27FC236}">
              <a16:creationId xmlns:a16="http://schemas.microsoft.com/office/drawing/2014/main" id="{8B0EE2F9-A36A-5B48-87FD-F2C7B59D0FD2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0" y="254000"/>
          <a:ext cx="528753" cy="28566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1</xdr:row>
      <xdr:rowOff>35560</xdr:rowOff>
    </xdr:from>
    <xdr:to>
      <xdr:col>1</xdr:col>
      <xdr:colOff>413455</xdr:colOff>
      <xdr:row>2</xdr:row>
      <xdr:rowOff>226060</xdr:rowOff>
    </xdr:to>
    <xdr:pic>
      <xdr:nvPicPr>
        <xdr:cNvPr id="29950" name="Picture 1">
          <a:extLst>
            <a:ext uri="{FF2B5EF4-FFF2-40B4-BE49-F238E27FC236}">
              <a16:creationId xmlns:a16="http://schemas.microsoft.com/office/drawing/2014/main" id="{1639F289-87CA-7B40-AAD7-651A7E6292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01600"/>
          <a:ext cx="3556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152449</xdr:colOff>
      <xdr:row>1</xdr:row>
      <xdr:rowOff>34067</xdr:rowOff>
    </xdr:from>
    <xdr:to>
      <xdr:col>3</xdr:col>
      <xdr:colOff>1015926</xdr:colOff>
      <xdr:row>2</xdr:row>
      <xdr:rowOff>201066</xdr:rowOff>
    </xdr:to>
    <xdr:pic>
      <xdr:nvPicPr>
        <xdr:cNvPr id="5" name="image.png">
          <a:extLst>
            <a:ext uri="{FF2B5EF4-FFF2-40B4-BE49-F238E27FC236}">
              <a16:creationId xmlns:a16="http://schemas.microsoft.com/office/drawing/2014/main" id="{806E083D-2D32-EF40-9606-BE25B227F09C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72249" y="135667"/>
          <a:ext cx="863477" cy="42099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 editAs="oneCell">
    <xdr:from>
      <xdr:col>1</xdr:col>
      <xdr:colOff>50800</xdr:colOff>
      <xdr:row>1</xdr:row>
      <xdr:rowOff>50800</xdr:rowOff>
    </xdr:from>
    <xdr:to>
      <xdr:col>1</xdr:col>
      <xdr:colOff>393700</xdr:colOff>
      <xdr:row>2</xdr:row>
      <xdr:rowOff>241300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8C578A5-4C4E-9D43-9D80-E245BC751C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14300"/>
          <a:ext cx="3429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50800</xdr:colOff>
      <xdr:row>1</xdr:row>
      <xdr:rowOff>50800</xdr:rowOff>
    </xdr:from>
    <xdr:to>
      <xdr:col>1</xdr:col>
      <xdr:colOff>399047</xdr:colOff>
      <xdr:row>2</xdr:row>
      <xdr:rowOff>241300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AF30EBEF-EACE-2B4A-9BD8-8F0799C978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14300"/>
          <a:ext cx="348247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7"/>
  <sheetViews>
    <sheetView showGridLines="0" tabSelected="1" zoomScaleNormal="100" workbookViewId="0">
      <selection activeCell="C39" sqref="C39:H39"/>
    </sheetView>
  </sheetViews>
  <sheetFormatPr baseColWidth="10" defaultRowHeight="12" customHeight="1"/>
  <cols>
    <col min="1" max="1" width="5.83203125" style="177" customWidth="1"/>
    <col min="2" max="2" width="2.83203125" style="174" customWidth="1"/>
    <col min="3" max="3" width="21.83203125" style="174" customWidth="1"/>
    <col min="4" max="4" width="12.83203125" style="174" customWidth="1"/>
    <col min="5" max="5" width="22.83203125" style="174" customWidth="1"/>
    <col min="6" max="6" width="12.83203125" style="174" customWidth="1"/>
    <col min="7" max="7" width="20.83203125" style="174" customWidth="1"/>
    <col min="8" max="8" width="12.83203125" style="174" customWidth="1"/>
    <col min="9" max="9" width="10.83203125" style="173"/>
    <col min="10" max="10" width="22" style="173" customWidth="1"/>
    <col min="11" max="16384" width="10.83203125" style="173"/>
  </cols>
  <sheetData>
    <row r="1" spans="1:10" s="172" customFormat="1" ht="15" customHeight="1">
      <c r="A1" s="147"/>
      <c r="B1" s="147"/>
      <c r="C1" s="147"/>
      <c r="D1" s="147"/>
      <c r="E1" s="147"/>
      <c r="F1" s="148"/>
      <c r="G1" s="147"/>
      <c r="H1" s="147"/>
    </row>
    <row r="2" spans="1:10" ht="13" customHeight="1">
      <c r="A2" s="147" t="s">
        <v>102</v>
      </c>
      <c r="B2" s="147"/>
      <c r="C2" s="147"/>
      <c r="D2" s="147"/>
      <c r="E2" s="147"/>
      <c r="F2" s="252" t="s">
        <v>0</v>
      </c>
      <c r="G2" s="253"/>
      <c r="H2" s="254"/>
    </row>
    <row r="3" spans="1:10" ht="13" customHeight="1">
      <c r="A3" s="147"/>
      <c r="B3" s="147"/>
      <c r="C3" s="147"/>
      <c r="D3" s="147"/>
      <c r="E3" s="147"/>
      <c r="F3" s="252" t="s">
        <v>1</v>
      </c>
      <c r="G3" s="253"/>
      <c r="H3" s="255"/>
    </row>
    <row r="4" spans="1:10" ht="13" customHeight="1">
      <c r="A4" s="147"/>
      <c r="B4" s="147"/>
      <c r="C4" s="147"/>
      <c r="D4" s="147"/>
      <c r="E4" s="147"/>
      <c r="F4" s="252" t="s">
        <v>2</v>
      </c>
      <c r="G4" s="253"/>
      <c r="H4" s="254"/>
    </row>
    <row r="5" spans="1:10" ht="13" customHeight="1">
      <c r="A5" s="147"/>
      <c r="B5" s="147"/>
      <c r="C5" s="147"/>
      <c r="D5" s="147"/>
      <c r="E5" s="147"/>
      <c r="F5" s="252" t="s">
        <v>3</v>
      </c>
      <c r="G5" s="253"/>
      <c r="H5" s="255"/>
    </row>
    <row r="6" spans="1:10" ht="8" customHeight="1">
      <c r="A6" s="147"/>
      <c r="B6" s="147"/>
      <c r="C6" s="147"/>
      <c r="D6" s="147"/>
      <c r="E6" s="147"/>
      <c r="F6" s="256"/>
      <c r="G6" s="257"/>
      <c r="H6" s="257"/>
      <c r="I6" s="172"/>
    </row>
    <row r="7" spans="1:10" ht="13" customHeight="1">
      <c r="A7" s="384" t="s">
        <v>4</v>
      </c>
      <c r="B7" s="384"/>
      <c r="C7" s="385"/>
      <c r="D7" s="386"/>
      <c r="E7" s="147"/>
      <c r="F7" s="252" t="s">
        <v>5</v>
      </c>
      <c r="G7" s="253"/>
      <c r="H7" s="255"/>
    </row>
    <row r="8" spans="1:10" ht="13" customHeight="1">
      <c r="A8" s="147"/>
      <c r="B8" s="148"/>
      <c r="C8" s="385"/>
      <c r="D8" s="386"/>
      <c r="E8" s="147"/>
      <c r="F8" s="252" t="s">
        <v>6</v>
      </c>
      <c r="G8" s="253"/>
      <c r="H8" s="255"/>
    </row>
    <row r="9" spans="1:10" ht="13" customHeight="1">
      <c r="A9" s="147"/>
      <c r="B9" s="148"/>
      <c r="C9" s="385"/>
      <c r="D9" s="386"/>
      <c r="E9" s="147"/>
      <c r="F9" s="258"/>
      <c r="G9" s="253"/>
      <c r="H9" s="255"/>
    </row>
    <row r="10" spans="1:10" ht="13" customHeight="1">
      <c r="A10" s="147"/>
      <c r="B10" s="148"/>
      <c r="C10" s="385"/>
      <c r="D10" s="386"/>
      <c r="E10" s="147"/>
      <c r="F10" s="259"/>
      <c r="G10" s="253"/>
      <c r="H10" s="255"/>
    </row>
    <row r="11" spans="1:10" ht="8" customHeight="1">
      <c r="A11" s="147"/>
      <c r="B11" s="148"/>
      <c r="C11" s="148"/>
      <c r="D11" s="147"/>
      <c r="E11" s="147"/>
      <c r="F11" s="260"/>
      <c r="G11" s="260"/>
      <c r="H11" s="260"/>
      <c r="I11" s="172"/>
    </row>
    <row r="12" spans="1:10" ht="13" customHeight="1">
      <c r="A12" s="384" t="s">
        <v>82</v>
      </c>
      <c r="B12" s="384"/>
      <c r="C12" s="385"/>
      <c r="D12" s="386"/>
      <c r="E12" s="147"/>
      <c r="F12" s="252" t="s">
        <v>7</v>
      </c>
      <c r="G12" s="253"/>
      <c r="H12" s="255"/>
    </row>
    <row r="13" spans="1:10" ht="13" customHeight="1">
      <c r="A13" s="149"/>
      <c r="B13" s="147"/>
      <c r="C13" s="374"/>
      <c r="D13" s="375"/>
      <c r="E13" s="147"/>
      <c r="F13" s="252" t="s">
        <v>8</v>
      </c>
      <c r="G13" s="253"/>
      <c r="H13" s="255"/>
    </row>
    <row r="14" spans="1:10" ht="13" customHeight="1">
      <c r="A14" s="149"/>
      <c r="B14" s="147"/>
      <c r="C14" s="374"/>
      <c r="D14" s="375"/>
      <c r="E14" s="147"/>
      <c r="F14" s="252"/>
      <c r="G14" s="253"/>
      <c r="H14" s="255"/>
    </row>
    <row r="15" spans="1:10" ht="13" customHeight="1">
      <c r="A15" s="149"/>
      <c r="B15" s="147"/>
      <c r="C15" s="374"/>
      <c r="D15" s="375"/>
      <c r="E15" s="147"/>
      <c r="F15" s="252"/>
      <c r="G15" s="253"/>
      <c r="H15" s="255"/>
      <c r="J15" s="351"/>
    </row>
    <row r="16" spans="1:10" s="172" customFormat="1" ht="8" customHeight="1">
      <c r="A16" s="147"/>
      <c r="B16" s="147"/>
      <c r="C16" s="147"/>
      <c r="D16" s="147"/>
      <c r="E16" s="147"/>
      <c r="F16" s="147"/>
      <c r="G16" s="147"/>
      <c r="H16" s="147"/>
    </row>
    <row r="17" spans="1:10" ht="18" customHeight="1">
      <c r="A17" s="147"/>
      <c r="B17" s="147"/>
      <c r="C17" s="376" t="s">
        <v>1542</v>
      </c>
      <c r="D17" s="376"/>
      <c r="E17" s="376"/>
      <c r="F17" s="376"/>
      <c r="G17" s="376"/>
      <c r="H17" s="376"/>
      <c r="I17" s="172"/>
    </row>
    <row r="18" spans="1:10" ht="8" customHeight="1">
      <c r="A18" s="147"/>
      <c r="B18" s="147"/>
      <c r="C18" s="147"/>
      <c r="D18" s="147"/>
      <c r="E18" s="147"/>
      <c r="F18" s="147"/>
      <c r="G18" s="147"/>
      <c r="H18" s="147"/>
      <c r="I18" s="172"/>
    </row>
    <row r="19" spans="1:10" s="175" customFormat="1" ht="18" customHeight="1">
      <c r="A19" s="150"/>
      <c r="B19" s="151"/>
      <c r="C19" s="169" t="s">
        <v>9</v>
      </c>
      <c r="D19" s="170"/>
      <c r="E19" s="170"/>
      <c r="F19" s="170"/>
      <c r="G19" s="170"/>
      <c r="H19" s="171"/>
    </row>
    <row r="20" spans="1:10" ht="18" customHeight="1">
      <c r="A20" s="155"/>
      <c r="B20" s="155"/>
      <c r="C20" s="152" t="s">
        <v>11</v>
      </c>
      <c r="D20" s="153"/>
      <c r="E20" s="154" t="s">
        <v>12</v>
      </c>
      <c r="F20" s="153"/>
      <c r="G20" s="154" t="s">
        <v>13</v>
      </c>
      <c r="H20" s="261"/>
    </row>
    <row r="21" spans="1:10" ht="18" customHeight="1">
      <c r="A21" s="155"/>
      <c r="B21" s="155"/>
      <c r="C21" s="156" t="s">
        <v>14</v>
      </c>
      <c r="D21" s="320">
        <f>HARDGOODS!I171</f>
        <v>0</v>
      </c>
      <c r="E21" s="158" t="s">
        <v>14</v>
      </c>
      <c r="F21" s="320">
        <f>HARDGOODS!I228</f>
        <v>0</v>
      </c>
      <c r="G21" s="158" t="s">
        <v>14</v>
      </c>
      <c r="H21" s="338">
        <f>HARDGOODS!I270</f>
        <v>0</v>
      </c>
      <c r="J21" s="351"/>
    </row>
    <row r="22" spans="1:10" ht="18" customHeight="1">
      <c r="A22" s="155"/>
      <c r="B22" s="155"/>
      <c r="C22" s="156" t="s">
        <v>16</v>
      </c>
      <c r="D22" s="320">
        <f>HARDGOODS!I316</f>
        <v>0</v>
      </c>
      <c r="E22" s="159" t="s">
        <v>16</v>
      </c>
      <c r="F22" s="320">
        <f>HARDGOODS!I333</f>
        <v>0</v>
      </c>
      <c r="G22" s="158" t="s">
        <v>16</v>
      </c>
      <c r="H22" s="338">
        <f>HARDGOODS!I341</f>
        <v>0</v>
      </c>
      <c r="J22" s="351"/>
    </row>
    <row r="23" spans="1:10" ht="18" customHeight="1">
      <c r="A23" s="155"/>
      <c r="B23" s="155"/>
      <c r="C23" s="156" t="s">
        <v>15</v>
      </c>
      <c r="D23" s="320">
        <f>HARDGOODS!I863</f>
        <v>0</v>
      </c>
      <c r="E23" s="159" t="s">
        <v>15</v>
      </c>
      <c r="F23" s="320">
        <f>HARDGOODS!I1084</f>
        <v>0</v>
      </c>
      <c r="G23" s="158" t="s">
        <v>15</v>
      </c>
      <c r="H23" s="338">
        <f>HARDGOODS!I1119</f>
        <v>0</v>
      </c>
      <c r="J23" s="351"/>
    </row>
    <row r="24" spans="1:10" ht="18" customHeight="1">
      <c r="A24" s="155"/>
      <c r="B24" s="155"/>
      <c r="C24" s="156" t="s">
        <v>1494</v>
      </c>
      <c r="D24" s="320">
        <f>HARDGOODS!I54+HARDGOODS!I193+HARDGOODS!I239</f>
        <v>0</v>
      </c>
      <c r="E24" s="159" t="s">
        <v>1521</v>
      </c>
      <c r="F24" s="339">
        <f>HARDGOODS!I1143</f>
        <v>0</v>
      </c>
      <c r="G24" s="157"/>
      <c r="H24" s="338"/>
    </row>
    <row r="25" spans="1:10" ht="18" customHeight="1">
      <c r="A25" s="155"/>
      <c r="B25" s="155"/>
      <c r="C25" s="169"/>
      <c r="D25" s="330"/>
      <c r="E25" s="380" t="s">
        <v>47</v>
      </c>
      <c r="F25" s="380"/>
      <c r="G25" s="381">
        <f>D21+D22+D23+D24+F21+F22+F23+F24+H21+H22+H23</f>
        <v>0</v>
      </c>
      <c r="H25" s="381"/>
      <c r="I25" s="172"/>
    </row>
    <row r="26" spans="1:10" ht="8" customHeight="1">
      <c r="A26" s="147"/>
      <c r="B26" s="147"/>
      <c r="C26" s="147"/>
      <c r="D26" s="340"/>
      <c r="E26" s="147"/>
      <c r="F26" s="340"/>
      <c r="G26" s="147"/>
      <c r="H26" s="340"/>
      <c r="I26" s="172"/>
    </row>
    <row r="27" spans="1:10" s="175" customFormat="1" ht="18" customHeight="1">
      <c r="A27" s="150"/>
      <c r="B27" s="151"/>
      <c r="C27" s="169" t="s">
        <v>17</v>
      </c>
      <c r="D27" s="341"/>
      <c r="E27" s="170"/>
      <c r="F27" s="341"/>
      <c r="G27" s="170"/>
      <c r="H27" s="171"/>
    </row>
    <row r="28" spans="1:10" ht="22" customHeight="1">
      <c r="A28" s="155"/>
      <c r="B28" s="155"/>
      <c r="C28" s="332" t="s">
        <v>54</v>
      </c>
      <c r="D28" s="339">
        <f>SOFTGOODS!I36</f>
        <v>0</v>
      </c>
      <c r="E28" s="334" t="s">
        <v>1401</v>
      </c>
      <c r="F28" s="338">
        <f>SOFTGOODS!I15</f>
        <v>0</v>
      </c>
      <c r="G28" s="355"/>
      <c r="H28" s="356"/>
      <c r="I28" s="172"/>
    </row>
    <row r="29" spans="1:10" ht="18" customHeight="1">
      <c r="A29" s="155"/>
      <c r="B29" s="155"/>
      <c r="C29" s="169"/>
      <c r="D29" s="330"/>
      <c r="E29" s="380" t="s">
        <v>47</v>
      </c>
      <c r="F29" s="380"/>
      <c r="G29" s="381">
        <f>D28+F28</f>
        <v>0</v>
      </c>
      <c r="H29" s="381"/>
      <c r="I29" s="172"/>
    </row>
    <row r="30" spans="1:10" ht="8" customHeight="1">
      <c r="A30" s="155"/>
      <c r="B30" s="155"/>
      <c r="C30" s="155"/>
      <c r="D30" s="161"/>
      <c r="E30" s="161"/>
      <c r="F30" s="161"/>
      <c r="G30" s="155"/>
      <c r="H30" s="161"/>
      <c r="I30" s="172"/>
    </row>
    <row r="31" spans="1:10" s="175" customFormat="1" ht="18" customHeight="1">
      <c r="A31" s="150"/>
      <c r="B31" s="151"/>
      <c r="C31" s="169" t="s">
        <v>1435</v>
      </c>
      <c r="D31" s="341"/>
      <c r="E31" s="170"/>
      <c r="F31" s="341"/>
      <c r="G31" s="170"/>
      <c r="H31" s="344"/>
    </row>
    <row r="32" spans="1:10" ht="18" customHeight="1">
      <c r="A32" s="155"/>
      <c r="B32" s="155"/>
      <c r="C32" s="176" t="s">
        <v>98</v>
      </c>
      <c r="D32" s="339">
        <f>RENTAL!I73</f>
        <v>0</v>
      </c>
      <c r="E32" s="160" t="s">
        <v>100</v>
      </c>
      <c r="F32" s="339">
        <f>RENTAL!I83</f>
        <v>0</v>
      </c>
      <c r="G32" s="333" t="s">
        <v>101</v>
      </c>
      <c r="H32" s="339">
        <f>RENTAL!I140</f>
        <v>0</v>
      </c>
      <c r="I32" s="351"/>
    </row>
    <row r="33" spans="1:10" ht="18" customHeight="1">
      <c r="A33" s="155"/>
      <c r="B33" s="155"/>
      <c r="C33" s="169"/>
      <c r="D33" s="330"/>
      <c r="E33" s="380" t="s">
        <v>47</v>
      </c>
      <c r="F33" s="380"/>
      <c r="G33" s="381">
        <f>D32+F32+H32</f>
        <v>0</v>
      </c>
      <c r="H33" s="381"/>
      <c r="I33" s="172"/>
    </row>
    <row r="34" spans="1:10" ht="8" customHeight="1">
      <c r="A34" s="155"/>
      <c r="B34" s="155"/>
      <c r="C34" s="155"/>
      <c r="D34" s="343"/>
      <c r="E34" s="155"/>
      <c r="F34" s="342"/>
      <c r="G34" s="155"/>
      <c r="H34" s="155"/>
      <c r="I34" s="172"/>
    </row>
    <row r="35" spans="1:10" ht="18" customHeight="1">
      <c r="A35" s="155"/>
      <c r="B35" s="155"/>
      <c r="C35" s="335"/>
      <c r="D35" s="336"/>
      <c r="E35" s="331" t="s">
        <v>1382</v>
      </c>
      <c r="F35" s="337">
        <f>D21+D22+D23+D24+F21+F22+F23+F24+H21+H22+H23+H32+F32+D32+D28+F28</f>
        <v>0</v>
      </c>
      <c r="G35" s="172"/>
      <c r="H35" s="172"/>
      <c r="I35" s="172"/>
    </row>
    <row r="36" spans="1:10" ht="8" customHeight="1" thickBot="1">
      <c r="A36" s="155"/>
      <c r="B36" s="155"/>
      <c r="C36" s="162"/>
      <c r="D36" s="162"/>
      <c r="E36" s="162"/>
      <c r="F36" s="162"/>
      <c r="G36" s="162"/>
      <c r="H36" s="162"/>
      <c r="I36" s="172"/>
    </row>
    <row r="37" spans="1:10" s="175" customFormat="1" ht="20" customHeight="1" thickBot="1">
      <c r="A37" s="163"/>
      <c r="B37" s="164"/>
      <c r="C37" s="382" t="s">
        <v>1420</v>
      </c>
      <c r="D37" s="383"/>
      <c r="E37" s="383"/>
      <c r="F37" s="383"/>
      <c r="G37" s="383"/>
      <c r="H37" s="383"/>
    </row>
    <row r="38" spans="1:10" ht="8" customHeight="1">
      <c r="A38" s="155"/>
      <c r="B38" s="161"/>
      <c r="C38" s="165"/>
      <c r="D38" s="166"/>
      <c r="E38" s="166"/>
      <c r="F38" s="166"/>
      <c r="G38" s="166"/>
      <c r="H38" s="166"/>
      <c r="I38" s="172"/>
    </row>
    <row r="39" spans="1:10" ht="18" customHeight="1">
      <c r="A39" s="155"/>
      <c r="B39" s="161"/>
      <c r="C39" s="377" t="s">
        <v>1560</v>
      </c>
      <c r="D39" s="378"/>
      <c r="E39" s="378"/>
      <c r="F39" s="378"/>
      <c r="G39" s="378"/>
      <c r="H39" s="379"/>
    </row>
    <row r="40" spans="1:10" ht="31" customHeight="1">
      <c r="A40" s="155"/>
      <c r="B40" s="161"/>
      <c r="C40" s="155"/>
      <c r="D40" s="155"/>
      <c r="E40" s="155"/>
      <c r="F40" s="155"/>
      <c r="G40" s="155"/>
      <c r="H40" s="155"/>
      <c r="I40" s="172"/>
    </row>
    <row r="41" spans="1:10" ht="11" customHeight="1" thickBot="1">
      <c r="A41" s="155"/>
      <c r="B41" s="161"/>
      <c r="C41" s="167" t="s">
        <v>83</v>
      </c>
      <c r="D41" s="168"/>
      <c r="E41" s="168"/>
      <c r="F41" s="167" t="s">
        <v>1522</v>
      </c>
      <c r="G41" s="168"/>
      <c r="H41" s="162"/>
      <c r="I41" s="172"/>
    </row>
    <row r="42" spans="1:10" ht="12" customHeight="1">
      <c r="B42" s="177"/>
      <c r="C42" s="177"/>
      <c r="F42" s="177"/>
    </row>
    <row r="43" spans="1:10" s="175" customFormat="1" ht="18" customHeight="1">
      <c r="A43" s="150"/>
      <c r="B43" s="151"/>
      <c r="C43" s="178"/>
      <c r="D43" s="163"/>
      <c r="E43" s="163"/>
      <c r="F43" s="163"/>
      <c r="G43" s="163"/>
      <c r="H43" s="163"/>
    </row>
    <row r="44" spans="1:10" ht="12" customHeight="1">
      <c r="F44" s="177"/>
      <c r="J44" s="178"/>
    </row>
    <row r="45" spans="1:10" ht="24" customHeight="1">
      <c r="C45" s="357"/>
    </row>
    <row r="46" spans="1:10" ht="19" customHeight="1"/>
    <row r="47" spans="1:10" ht="19" customHeight="1"/>
  </sheetData>
  <mergeCells count="19">
    <mergeCell ref="A7:B7"/>
    <mergeCell ref="C7:D7"/>
    <mergeCell ref="C10:D10"/>
    <mergeCell ref="C12:D12"/>
    <mergeCell ref="A12:B12"/>
    <mergeCell ref="C8:D8"/>
    <mergeCell ref="C9:D9"/>
    <mergeCell ref="C14:D14"/>
    <mergeCell ref="C13:D13"/>
    <mergeCell ref="C17:H17"/>
    <mergeCell ref="C15:D15"/>
    <mergeCell ref="C39:H39"/>
    <mergeCell ref="E25:F25"/>
    <mergeCell ref="E33:F33"/>
    <mergeCell ref="G25:H25"/>
    <mergeCell ref="G29:H29"/>
    <mergeCell ref="G33:H33"/>
    <mergeCell ref="C37:H37"/>
    <mergeCell ref="E29:F29"/>
  </mergeCells>
  <phoneticPr fontId="6" type="noConversion"/>
  <pageMargins left="1" right="1" top="1" bottom="1" header="0.25" footer="0.25"/>
  <pageSetup scale="49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53"/>
  <sheetViews>
    <sheetView showGridLines="0" zoomScale="110" zoomScaleNormal="110" workbookViewId="0">
      <selection activeCell="C30" sqref="C30"/>
    </sheetView>
  </sheetViews>
  <sheetFormatPr baseColWidth="10" defaultColWidth="10.83203125" defaultRowHeight="12" customHeight="1"/>
  <cols>
    <col min="1" max="1" width="1.1640625" style="276" customWidth="1"/>
    <col min="2" max="2" width="61.83203125" style="228" customWidth="1"/>
    <col min="3" max="3" width="15.83203125" style="228" customWidth="1"/>
    <col min="4" max="4" width="13.83203125" style="228" customWidth="1"/>
    <col min="5" max="198" width="10.83203125" style="182" customWidth="1"/>
    <col min="199" max="16384" width="10.83203125" style="182"/>
  </cols>
  <sheetData>
    <row r="1" spans="1:5" ht="8" customHeight="1">
      <c r="A1" s="272"/>
      <c r="B1" s="193"/>
      <c r="C1" s="195"/>
      <c r="D1" s="194"/>
    </row>
    <row r="2" spans="1:5" ht="20" customHeight="1">
      <c r="A2" s="273"/>
      <c r="B2" s="387" t="s">
        <v>1552</v>
      </c>
      <c r="C2" s="388"/>
      <c r="D2" s="197"/>
      <c r="E2" s="267"/>
    </row>
    <row r="3" spans="1:5" ht="20" customHeight="1">
      <c r="A3" s="273"/>
      <c r="B3" s="389" t="s">
        <v>1553</v>
      </c>
      <c r="C3" s="390"/>
      <c r="D3" s="199"/>
      <c r="E3" s="267"/>
    </row>
    <row r="4" spans="1:5" ht="8" customHeight="1">
      <c r="A4" s="274"/>
      <c r="B4" s="200"/>
      <c r="C4" s="200"/>
      <c r="D4" s="200"/>
    </row>
    <row r="5" spans="1:5" s="264" customFormat="1" ht="15" customHeight="1">
      <c r="A5" s="275"/>
      <c r="B5" s="262" t="s">
        <v>9</v>
      </c>
      <c r="C5" s="263" t="s">
        <v>18</v>
      </c>
      <c r="D5" s="265" t="s">
        <v>19</v>
      </c>
    </row>
    <row r="6" spans="1:5" ht="11" customHeight="1">
      <c r="A6" s="273"/>
      <c r="B6" s="201" t="s">
        <v>1433</v>
      </c>
      <c r="C6" s="202" t="s">
        <v>20</v>
      </c>
      <c r="D6" s="266">
        <v>0.02</v>
      </c>
    </row>
    <row r="7" spans="1:5" ht="11" customHeight="1">
      <c r="A7" s="273"/>
      <c r="B7" s="204" t="s">
        <v>1434</v>
      </c>
      <c r="C7" s="202" t="s">
        <v>21</v>
      </c>
      <c r="D7" s="266">
        <v>0.03</v>
      </c>
    </row>
    <row r="8" spans="1:5" ht="11" customHeight="1">
      <c r="A8" s="273"/>
      <c r="B8" s="204" t="s">
        <v>57</v>
      </c>
      <c r="C8" s="202" t="s">
        <v>22</v>
      </c>
      <c r="D8" s="266">
        <v>0.04</v>
      </c>
    </row>
    <row r="9" spans="1:5" ht="11" customHeight="1">
      <c r="A9" s="273"/>
      <c r="B9" s="204" t="s">
        <v>58</v>
      </c>
      <c r="C9" s="202" t="s">
        <v>23</v>
      </c>
      <c r="D9" s="266">
        <v>0.05</v>
      </c>
    </row>
    <row r="10" spans="1:5" ht="11" customHeight="1">
      <c r="A10" s="273"/>
      <c r="B10" s="207"/>
      <c r="C10" s="202" t="s">
        <v>60</v>
      </c>
      <c r="D10" s="266">
        <v>0.06</v>
      </c>
    </row>
    <row r="11" spans="1:5" ht="11" customHeight="1">
      <c r="A11" s="274"/>
      <c r="B11" s="209" t="s">
        <v>1557</v>
      </c>
      <c r="C11" s="210"/>
      <c r="D11" s="210"/>
    </row>
    <row r="12" spans="1:5" ht="8" customHeight="1">
      <c r="A12" s="274"/>
      <c r="B12" s="211"/>
      <c r="C12" s="208"/>
      <c r="D12" s="208"/>
    </row>
    <row r="13" spans="1:5" s="264" customFormat="1" ht="15" customHeight="1">
      <c r="A13" s="275"/>
      <c r="B13" s="262" t="s">
        <v>1435</v>
      </c>
      <c r="C13" s="358" t="s">
        <v>18</v>
      </c>
      <c r="D13" s="359" t="s">
        <v>19</v>
      </c>
    </row>
    <row r="14" spans="1:5" ht="11" customHeight="1">
      <c r="A14" s="273"/>
      <c r="B14" s="201" t="s">
        <v>1436</v>
      </c>
      <c r="C14" s="202" t="s">
        <v>20</v>
      </c>
      <c r="D14" s="266">
        <v>0.02</v>
      </c>
    </row>
    <row r="15" spans="1:5" ht="11" customHeight="1">
      <c r="A15" s="273"/>
      <c r="B15" s="204" t="s">
        <v>1437</v>
      </c>
      <c r="C15" s="202" t="s">
        <v>21</v>
      </c>
      <c r="D15" s="266">
        <v>0.03</v>
      </c>
    </row>
    <row r="16" spans="1:5" ht="11" customHeight="1">
      <c r="A16" s="273"/>
      <c r="B16" s="204" t="s">
        <v>57</v>
      </c>
      <c r="C16" s="202" t="s">
        <v>22</v>
      </c>
      <c r="D16" s="266">
        <v>0.04</v>
      </c>
    </row>
    <row r="17" spans="1:4" ht="11" customHeight="1">
      <c r="A17" s="273"/>
      <c r="B17" s="204" t="s">
        <v>1438</v>
      </c>
      <c r="C17" s="202" t="s">
        <v>23</v>
      </c>
      <c r="D17" s="266">
        <v>0.05</v>
      </c>
    </row>
    <row r="18" spans="1:4" ht="11" customHeight="1">
      <c r="A18" s="273"/>
      <c r="B18" s="207" t="s">
        <v>1442</v>
      </c>
      <c r="C18" s="202" t="s">
        <v>60</v>
      </c>
      <c r="D18" s="266">
        <v>0.06</v>
      </c>
    </row>
    <row r="19" spans="1:4" ht="8" customHeight="1">
      <c r="A19" s="274"/>
      <c r="B19" s="213"/>
      <c r="C19" s="214"/>
      <c r="D19" s="214"/>
    </row>
    <row r="20" spans="1:4" s="264" customFormat="1" ht="15" customHeight="1">
      <c r="A20" s="275"/>
      <c r="B20" s="262" t="s">
        <v>24</v>
      </c>
      <c r="C20" s="360"/>
      <c r="D20" s="361"/>
    </row>
    <row r="21" spans="1:4" ht="11" customHeight="1">
      <c r="A21" s="273"/>
      <c r="B21" s="201" t="s">
        <v>1439</v>
      </c>
      <c r="C21" s="196"/>
      <c r="D21" s="268"/>
    </row>
    <row r="22" spans="1:4" ht="11" customHeight="1">
      <c r="A22" s="273"/>
      <c r="B22" s="230" t="s">
        <v>1448</v>
      </c>
      <c r="C22" s="215"/>
      <c r="D22" s="269"/>
    </row>
    <row r="23" spans="1:4" ht="11" customHeight="1">
      <c r="A23" s="273"/>
      <c r="B23" s="204" t="s">
        <v>1558</v>
      </c>
      <c r="C23" s="215"/>
      <c r="D23" s="269"/>
    </row>
    <row r="24" spans="1:4" ht="11" customHeight="1">
      <c r="A24" s="273"/>
      <c r="B24" s="216" t="s">
        <v>25</v>
      </c>
      <c r="C24" s="215"/>
      <c r="D24" s="269"/>
    </row>
    <row r="25" spans="1:4" ht="11" customHeight="1">
      <c r="A25" s="273"/>
      <c r="B25" s="216" t="s">
        <v>63</v>
      </c>
      <c r="C25" s="215"/>
      <c r="D25" s="269"/>
    </row>
    <row r="26" spans="1:4" ht="11" customHeight="1">
      <c r="A26" s="273"/>
      <c r="B26" s="216" t="s">
        <v>26</v>
      </c>
      <c r="C26" s="215"/>
      <c r="D26" s="269"/>
    </row>
    <row r="27" spans="1:4" ht="11" customHeight="1">
      <c r="A27" s="273"/>
      <c r="B27" s="216" t="s">
        <v>1440</v>
      </c>
      <c r="C27" s="215"/>
      <c r="D27" s="269"/>
    </row>
    <row r="28" spans="1:4" ht="11" customHeight="1">
      <c r="A28" s="273"/>
      <c r="B28" s="230" t="s">
        <v>27</v>
      </c>
      <c r="C28" s="215"/>
      <c r="D28" s="269"/>
    </row>
    <row r="29" spans="1:4" ht="11" customHeight="1">
      <c r="A29" s="273"/>
      <c r="B29" s="216" t="s">
        <v>59</v>
      </c>
      <c r="C29" s="215"/>
      <c r="D29" s="269"/>
    </row>
    <row r="30" spans="1:4" ht="11" customHeight="1">
      <c r="A30" s="273"/>
      <c r="B30" s="216" t="s">
        <v>64</v>
      </c>
      <c r="C30" s="215"/>
      <c r="D30" s="269"/>
    </row>
    <row r="31" spans="1:4" ht="11" customHeight="1">
      <c r="A31" s="273"/>
      <c r="B31" s="216" t="s">
        <v>1554</v>
      </c>
      <c r="C31" s="215"/>
      <c r="D31" s="269"/>
    </row>
    <row r="32" spans="1:4" ht="11" customHeight="1">
      <c r="A32" s="273"/>
      <c r="B32" s="216" t="s">
        <v>28</v>
      </c>
      <c r="C32" s="215"/>
      <c r="D32" s="269"/>
    </row>
    <row r="33" spans="1:4" ht="11" customHeight="1">
      <c r="A33" s="273"/>
      <c r="B33" s="216" t="s">
        <v>1559</v>
      </c>
      <c r="C33" s="215"/>
      <c r="D33" s="269"/>
    </row>
    <row r="34" spans="1:4" ht="11" customHeight="1">
      <c r="A34" s="273"/>
      <c r="B34" s="216" t="s">
        <v>29</v>
      </c>
      <c r="C34" s="215"/>
      <c r="D34" s="269"/>
    </row>
    <row r="35" spans="1:4" ht="11" customHeight="1">
      <c r="A35" s="273"/>
      <c r="B35" s="216" t="s">
        <v>30</v>
      </c>
      <c r="C35" s="217"/>
      <c r="D35" s="270"/>
    </row>
    <row r="36" spans="1:4" ht="11" customHeight="1">
      <c r="A36" s="273"/>
      <c r="B36" s="216" t="s">
        <v>31</v>
      </c>
      <c r="C36" s="217"/>
      <c r="D36" s="270"/>
    </row>
    <row r="37" spans="1:4" ht="11" customHeight="1" thickBot="1">
      <c r="A37" s="273"/>
      <c r="B37" s="220" t="s">
        <v>65</v>
      </c>
      <c r="C37" s="218"/>
      <c r="D37" s="271"/>
    </row>
    <row r="38" spans="1:4" s="264" customFormat="1" ht="15" customHeight="1">
      <c r="A38" s="275"/>
      <c r="B38" s="362" t="s">
        <v>32</v>
      </c>
      <c r="C38" s="363"/>
      <c r="D38" s="364"/>
    </row>
    <row r="39" spans="1:4" ht="11" customHeight="1">
      <c r="A39" s="273"/>
      <c r="B39" s="223" t="s">
        <v>1441</v>
      </c>
      <c r="C39" s="224"/>
      <c r="D39" s="225"/>
    </row>
    <row r="40" spans="1:4" ht="11" customHeight="1">
      <c r="A40" s="273"/>
      <c r="B40" s="204" t="s">
        <v>94</v>
      </c>
      <c r="C40" s="205"/>
      <c r="D40" s="219"/>
    </row>
    <row r="41" spans="1:4" ht="11" customHeight="1">
      <c r="A41" s="273"/>
      <c r="B41" s="204" t="s">
        <v>1555</v>
      </c>
      <c r="C41" s="205"/>
      <c r="D41" s="219"/>
    </row>
    <row r="42" spans="1:4" ht="11" customHeight="1">
      <c r="A42" s="273"/>
      <c r="B42" s="216" t="s">
        <v>66</v>
      </c>
      <c r="C42" s="215"/>
      <c r="D42" s="269"/>
    </row>
    <row r="43" spans="1:4" ht="11" customHeight="1">
      <c r="A43" s="273"/>
      <c r="B43" s="204" t="s">
        <v>67</v>
      </c>
      <c r="C43" s="206"/>
      <c r="D43" s="212"/>
    </row>
    <row r="44" spans="1:4" ht="11" customHeight="1" thickBot="1">
      <c r="A44" s="273"/>
      <c r="B44" s="226" t="s">
        <v>1443</v>
      </c>
      <c r="C44" s="221"/>
      <c r="D44" s="222"/>
    </row>
    <row r="45" spans="1:4" s="264" customFormat="1" ht="15" customHeight="1">
      <c r="A45" s="275"/>
      <c r="B45" s="362" t="s">
        <v>33</v>
      </c>
      <c r="C45" s="363"/>
      <c r="D45" s="364"/>
    </row>
    <row r="46" spans="1:4" ht="11" customHeight="1">
      <c r="A46" s="273"/>
      <c r="B46" s="223" t="s">
        <v>34</v>
      </c>
      <c r="C46" s="197"/>
      <c r="D46" s="198"/>
    </row>
    <row r="47" spans="1:4" ht="11" customHeight="1">
      <c r="A47" s="273"/>
      <c r="B47" s="204" t="s">
        <v>95</v>
      </c>
      <c r="C47" s="206"/>
      <c r="D47" s="212"/>
    </row>
    <row r="48" spans="1:4" ht="11" customHeight="1">
      <c r="A48" s="273"/>
      <c r="B48" s="204" t="s">
        <v>35</v>
      </c>
      <c r="C48" s="206"/>
      <c r="D48" s="212"/>
    </row>
    <row r="49" spans="1:4" ht="11" customHeight="1">
      <c r="A49" s="273"/>
      <c r="B49" s="204" t="s">
        <v>68</v>
      </c>
      <c r="C49" s="206"/>
      <c r="D49" s="212"/>
    </row>
    <row r="50" spans="1:4" ht="11" customHeight="1" thickBot="1">
      <c r="A50" s="273"/>
      <c r="B50" s="226" t="s">
        <v>69</v>
      </c>
      <c r="C50" s="221"/>
      <c r="D50" s="222"/>
    </row>
    <row r="51" spans="1:4" s="264" customFormat="1" ht="15" customHeight="1">
      <c r="A51" s="275"/>
      <c r="B51" s="362" t="s">
        <v>36</v>
      </c>
      <c r="C51" s="363"/>
      <c r="D51" s="364"/>
    </row>
    <row r="52" spans="1:4" ht="11" customHeight="1">
      <c r="A52" s="273"/>
      <c r="B52" s="227" t="s">
        <v>37</v>
      </c>
      <c r="C52" s="200"/>
      <c r="D52" s="203"/>
    </row>
    <row r="53" spans="1:4" ht="10" customHeight="1">
      <c r="B53" s="365" t="s">
        <v>1449</v>
      </c>
    </row>
  </sheetData>
  <mergeCells count="2">
    <mergeCell ref="B2:C2"/>
    <mergeCell ref="B3:C3"/>
  </mergeCells>
  <phoneticPr fontId="6" type="noConversion"/>
  <pageMargins left="1" right="1" top="1" bottom="1" header="0.25" footer="0.25"/>
  <pageSetup scale="84" orientation="portrait"/>
  <headerFooter alignWithMargins="0">
    <oddFooter>&amp;L&amp;"Helvetica,Regular"&amp;12&amp;K000000&amp;P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271"/>
  <sheetViews>
    <sheetView showGridLines="0" zoomScaleNormal="100" workbookViewId="0">
      <pane ySplit="1" topLeftCell="A2" activePane="bottomLeft" state="frozen"/>
      <selection pane="bottomLeft" activeCell="L47" sqref="L47"/>
    </sheetView>
  </sheetViews>
  <sheetFormatPr baseColWidth="10" defaultColWidth="9.1640625" defaultRowHeight="12" customHeight="1"/>
  <cols>
    <col min="1" max="1" width="1.33203125" style="283" customWidth="1"/>
    <col min="2" max="2" width="22.33203125" style="282" customWidth="1"/>
    <col min="3" max="3" width="29.33203125" style="289" customWidth="1"/>
    <col min="4" max="5" width="11.1640625" style="277" customWidth="1"/>
    <col min="6" max="6" width="17" style="289" customWidth="1"/>
    <col min="7" max="7" width="8.6640625" style="289" customWidth="1"/>
    <col min="8" max="8" width="10" style="289" customWidth="1"/>
    <col min="9" max="9" width="10" style="277" customWidth="1"/>
    <col min="10" max="10" width="1.83203125" style="282" customWidth="1"/>
    <col min="11" max="11" width="9.1640625" style="112" customWidth="1"/>
    <col min="12" max="12" width="9.1640625" style="282" customWidth="1"/>
    <col min="13" max="13" width="11.83203125" style="282" customWidth="1"/>
    <col min="14" max="15" width="11.83203125" style="281" customWidth="1"/>
    <col min="16" max="253" width="9.1640625" style="281" customWidth="1"/>
    <col min="254" max="16384" width="9.1640625" style="281"/>
  </cols>
  <sheetData>
    <row r="1" spans="1:17" s="38" customFormat="1" ht="12" customHeight="1">
      <c r="A1" s="19"/>
      <c r="B1" s="53" t="s">
        <v>1445</v>
      </c>
      <c r="C1" s="54" t="s">
        <v>70</v>
      </c>
      <c r="D1" s="68" t="s">
        <v>39</v>
      </c>
      <c r="E1" s="68" t="s">
        <v>40</v>
      </c>
      <c r="F1" s="68" t="s">
        <v>84</v>
      </c>
      <c r="G1" s="54" t="s">
        <v>71</v>
      </c>
      <c r="H1" s="54" t="s">
        <v>86</v>
      </c>
      <c r="I1" s="55" t="s">
        <v>41</v>
      </c>
      <c r="J1" s="19"/>
      <c r="K1" s="79"/>
      <c r="L1" s="19"/>
      <c r="M1" s="19"/>
    </row>
    <row r="2" spans="1:17" s="278" customFormat="1" ht="8" customHeight="1" thickBot="1">
      <c r="A2" s="6"/>
      <c r="B2" s="23"/>
      <c r="C2" s="45"/>
      <c r="D2" s="64"/>
      <c r="E2" s="64"/>
      <c r="F2" s="64"/>
      <c r="G2" s="45"/>
      <c r="H2" s="45"/>
      <c r="I2" s="64"/>
      <c r="J2" s="8"/>
      <c r="K2" s="85"/>
      <c r="L2" s="8"/>
      <c r="M2" s="8"/>
    </row>
    <row r="3" spans="1:17" s="279" customFormat="1" ht="14" customHeight="1" thickBot="1">
      <c r="A3" s="9"/>
      <c r="B3" s="40" t="s">
        <v>38</v>
      </c>
      <c r="C3" s="46"/>
      <c r="D3" s="65"/>
      <c r="E3" s="65"/>
      <c r="F3" s="46"/>
      <c r="G3" s="46"/>
      <c r="H3" s="46"/>
      <c r="I3" s="46"/>
      <c r="J3" s="7"/>
      <c r="K3" s="88"/>
      <c r="L3" s="7"/>
      <c r="M3" s="7"/>
    </row>
    <row r="4" spans="1:17" s="67" customFormat="1" ht="8" customHeight="1">
      <c r="A4" s="24"/>
      <c r="B4" s="25"/>
      <c r="C4" s="39"/>
      <c r="D4" s="66"/>
      <c r="E4" s="66"/>
      <c r="F4" s="66"/>
      <c r="G4" s="39"/>
      <c r="H4" s="39"/>
      <c r="I4" s="66"/>
      <c r="J4" s="26"/>
      <c r="K4" s="26"/>
      <c r="L4" s="26"/>
      <c r="M4" s="26"/>
    </row>
    <row r="5" spans="1:17" s="279" customFormat="1" ht="14" customHeight="1">
      <c r="A5" s="34"/>
      <c r="B5" s="35" t="s">
        <v>72</v>
      </c>
      <c r="C5" s="45"/>
      <c r="D5" s="64"/>
      <c r="E5" s="64"/>
      <c r="F5" s="64"/>
      <c r="G5" s="45"/>
      <c r="H5" s="45"/>
      <c r="I5" s="64"/>
      <c r="J5" s="7"/>
      <c r="K5" s="88"/>
      <c r="L5" s="7"/>
      <c r="M5" s="7"/>
      <c r="Q5" s="280"/>
    </row>
    <row r="6" spans="1:17" ht="18" customHeight="1">
      <c r="A6" s="3"/>
      <c r="B6" s="32" t="s">
        <v>103</v>
      </c>
      <c r="C6" s="422" t="s">
        <v>1259</v>
      </c>
      <c r="D6" s="240">
        <v>312</v>
      </c>
      <c r="E6" s="240">
        <v>519.95000000000005</v>
      </c>
      <c r="F6" s="391" t="s">
        <v>85</v>
      </c>
      <c r="G6" s="30">
        <v>173</v>
      </c>
      <c r="H6" s="58"/>
      <c r="I6" s="240">
        <f>H6*D6</f>
        <v>0</v>
      </c>
      <c r="J6" s="1"/>
      <c r="K6" s="95"/>
      <c r="L6" s="1"/>
      <c r="M6" s="1"/>
    </row>
    <row r="7" spans="1:17" ht="18" customHeight="1">
      <c r="A7" s="3"/>
      <c r="B7" s="78" t="s">
        <v>1450</v>
      </c>
      <c r="C7" s="424"/>
      <c r="D7" s="240">
        <v>318</v>
      </c>
      <c r="E7" s="240">
        <v>529.95000000000005</v>
      </c>
      <c r="F7" s="393"/>
      <c r="G7" s="30">
        <v>203</v>
      </c>
      <c r="H7" s="58"/>
      <c r="I7" s="240">
        <f>H7*D7</f>
        <v>0</v>
      </c>
      <c r="J7" s="1"/>
      <c r="K7" s="95"/>
      <c r="L7" s="1"/>
      <c r="M7" s="1"/>
    </row>
    <row r="8" spans="1:17" ht="18" customHeight="1">
      <c r="A8" s="3"/>
      <c r="B8" s="32" t="s">
        <v>104</v>
      </c>
      <c r="C8" s="450" t="s">
        <v>1472</v>
      </c>
      <c r="D8" s="391">
        <v>312</v>
      </c>
      <c r="E8" s="391">
        <v>519.95000000000005</v>
      </c>
      <c r="F8" s="391" t="s">
        <v>85</v>
      </c>
      <c r="G8" s="30">
        <v>151</v>
      </c>
      <c r="H8" s="58"/>
      <c r="I8" s="240">
        <f>H8*312</f>
        <v>0</v>
      </c>
      <c r="J8" s="1"/>
      <c r="K8" s="95"/>
      <c r="L8" s="1"/>
      <c r="M8" s="1"/>
    </row>
    <row r="9" spans="1:17" ht="18" customHeight="1">
      <c r="A9" s="3"/>
      <c r="B9" s="32" t="s">
        <v>105</v>
      </c>
      <c r="C9" s="452"/>
      <c r="D9" s="392"/>
      <c r="E9" s="392"/>
      <c r="F9" s="392"/>
      <c r="G9" s="30">
        <v>156</v>
      </c>
      <c r="H9" s="58"/>
      <c r="I9" s="240">
        <f t="shared" ref="I9:I14" si="0">H9*312</f>
        <v>0</v>
      </c>
      <c r="J9" s="1"/>
      <c r="K9" s="95"/>
      <c r="L9" s="1"/>
      <c r="M9" s="1"/>
    </row>
    <row r="10" spans="1:17" ht="18" customHeight="1">
      <c r="A10" s="3"/>
      <c r="B10" s="32" t="s">
        <v>106</v>
      </c>
      <c r="C10" s="451"/>
      <c r="D10" s="393"/>
      <c r="E10" s="393"/>
      <c r="F10" s="393"/>
      <c r="G10" s="30">
        <v>162</v>
      </c>
      <c r="H10" s="58"/>
      <c r="I10" s="240">
        <f t="shared" si="0"/>
        <v>0</v>
      </c>
      <c r="J10" s="1"/>
      <c r="K10" s="95"/>
      <c r="L10" s="1"/>
      <c r="M10" s="1"/>
    </row>
    <row r="11" spans="1:17" ht="18" customHeight="1">
      <c r="A11" s="3"/>
      <c r="B11" s="32" t="s">
        <v>107</v>
      </c>
      <c r="C11" s="422" t="s">
        <v>1260</v>
      </c>
      <c r="D11" s="391">
        <v>312</v>
      </c>
      <c r="E11" s="391">
        <v>519.95000000000005</v>
      </c>
      <c r="F11" s="391" t="s">
        <v>85</v>
      </c>
      <c r="G11" s="30">
        <v>154</v>
      </c>
      <c r="H11" s="58"/>
      <c r="I11" s="240">
        <f t="shared" si="0"/>
        <v>0</v>
      </c>
      <c r="J11" s="1"/>
      <c r="K11" s="95"/>
      <c r="L11" s="1"/>
      <c r="M11" s="1"/>
    </row>
    <row r="12" spans="1:17" ht="18" customHeight="1">
      <c r="A12" s="3"/>
      <c r="B12" s="32" t="s">
        <v>108</v>
      </c>
      <c r="C12" s="424"/>
      <c r="D12" s="393"/>
      <c r="E12" s="393"/>
      <c r="F12" s="393"/>
      <c r="G12" s="30">
        <v>159</v>
      </c>
      <c r="H12" s="58"/>
      <c r="I12" s="240">
        <f t="shared" si="0"/>
        <v>0</v>
      </c>
      <c r="J12" s="1"/>
      <c r="K12" s="95"/>
      <c r="L12" s="1"/>
      <c r="M12" s="1"/>
    </row>
    <row r="13" spans="1:17" ht="18" customHeight="1">
      <c r="A13" s="3"/>
      <c r="B13" s="32" t="s">
        <v>109</v>
      </c>
      <c r="C13" s="450" t="s">
        <v>1473</v>
      </c>
      <c r="D13" s="391">
        <v>312</v>
      </c>
      <c r="E13" s="391">
        <v>519.95000000000005</v>
      </c>
      <c r="F13" s="391" t="s">
        <v>85</v>
      </c>
      <c r="G13" s="30">
        <v>156</v>
      </c>
      <c r="H13" s="58"/>
      <c r="I13" s="240">
        <f t="shared" si="0"/>
        <v>0</v>
      </c>
      <c r="J13" s="1"/>
      <c r="K13" s="95"/>
      <c r="L13" s="1"/>
      <c r="M13" s="1"/>
    </row>
    <row r="14" spans="1:17" ht="18" customHeight="1">
      <c r="A14" s="3"/>
      <c r="B14" s="32" t="s">
        <v>110</v>
      </c>
      <c r="C14" s="451"/>
      <c r="D14" s="393"/>
      <c r="E14" s="393"/>
      <c r="F14" s="393"/>
      <c r="G14" s="30">
        <v>159</v>
      </c>
      <c r="H14" s="58"/>
      <c r="I14" s="240">
        <f t="shared" si="0"/>
        <v>0</v>
      </c>
      <c r="J14" s="1"/>
      <c r="K14" s="95"/>
      <c r="L14" s="1"/>
      <c r="M14" s="1"/>
    </row>
    <row r="15" spans="1:17" ht="18" customHeight="1">
      <c r="A15" s="3"/>
      <c r="B15" s="32" t="s">
        <v>111</v>
      </c>
      <c r="C15" s="238" t="s">
        <v>1261</v>
      </c>
      <c r="D15" s="235">
        <v>257.5</v>
      </c>
      <c r="E15" s="235">
        <v>429.95</v>
      </c>
      <c r="F15" s="235" t="s">
        <v>85</v>
      </c>
      <c r="G15" s="30">
        <v>154</v>
      </c>
      <c r="H15" s="58"/>
      <c r="I15" s="240">
        <f t="shared" ref="I15:I16" si="1">H15*D15</f>
        <v>0</v>
      </c>
      <c r="J15" s="1"/>
      <c r="K15" s="95"/>
      <c r="L15" s="1"/>
      <c r="M15" s="1"/>
    </row>
    <row r="16" spans="1:17" ht="18" customHeight="1">
      <c r="A16" s="3"/>
      <c r="B16" s="32" t="s">
        <v>112</v>
      </c>
      <c r="C16" s="238" t="s">
        <v>1262</v>
      </c>
      <c r="D16" s="235">
        <v>257.5</v>
      </c>
      <c r="E16" s="235">
        <v>429.95</v>
      </c>
      <c r="F16" s="235" t="s">
        <v>85</v>
      </c>
      <c r="G16" s="30">
        <v>149</v>
      </c>
      <c r="H16" s="58"/>
      <c r="I16" s="240">
        <f t="shared" si="1"/>
        <v>0</v>
      </c>
      <c r="J16" s="1"/>
      <c r="K16" s="95"/>
      <c r="L16" s="1"/>
      <c r="M16" s="1"/>
    </row>
    <row r="17" spans="1:13" s="279" customFormat="1" ht="8" customHeight="1" thickBot="1">
      <c r="A17" s="6"/>
      <c r="B17" s="8"/>
      <c r="C17" s="47"/>
      <c r="D17" s="69"/>
      <c r="E17" s="69"/>
      <c r="F17" s="69"/>
      <c r="G17" s="47"/>
      <c r="H17" s="70"/>
      <c r="I17" s="69"/>
      <c r="J17" s="11"/>
      <c r="K17" s="104"/>
      <c r="L17" s="8"/>
      <c r="M17" s="8"/>
    </row>
    <row r="18" spans="1:13" s="279" customFormat="1" ht="14" customHeight="1">
      <c r="A18" s="13"/>
      <c r="B18" s="28" t="s">
        <v>56</v>
      </c>
      <c r="C18" s="71"/>
      <c r="D18" s="64"/>
      <c r="E18" s="64"/>
      <c r="F18" s="64"/>
      <c r="G18" s="45"/>
      <c r="H18" s="72"/>
      <c r="I18" s="64"/>
      <c r="J18" s="7"/>
      <c r="K18" s="88"/>
      <c r="L18" s="7"/>
      <c r="M18" s="7"/>
    </row>
    <row r="19" spans="1:13" ht="18" customHeight="1">
      <c r="A19" s="3"/>
      <c r="B19" s="32" t="s">
        <v>1543</v>
      </c>
      <c r="C19" s="450" t="s">
        <v>1496</v>
      </c>
      <c r="D19" s="391">
        <v>420</v>
      </c>
      <c r="E19" s="391">
        <v>699.95</v>
      </c>
      <c r="F19" s="391" t="s">
        <v>85</v>
      </c>
      <c r="G19" s="30">
        <v>148</v>
      </c>
      <c r="H19" s="58"/>
      <c r="I19" s="240">
        <f>H19*420</f>
        <v>0</v>
      </c>
      <c r="J19" s="1"/>
      <c r="K19" s="95"/>
      <c r="L19" s="1"/>
      <c r="M19" s="1"/>
    </row>
    <row r="20" spans="1:13" ht="18" customHeight="1">
      <c r="A20" s="3"/>
      <c r="B20" s="32" t="s">
        <v>1544</v>
      </c>
      <c r="C20" s="452"/>
      <c r="D20" s="392"/>
      <c r="E20" s="392"/>
      <c r="F20" s="392"/>
      <c r="G20" s="30">
        <v>152</v>
      </c>
      <c r="H20" s="59"/>
      <c r="I20" s="240">
        <f>H20*420</f>
        <v>0</v>
      </c>
      <c r="J20" s="1"/>
      <c r="K20" s="95"/>
      <c r="L20" s="1"/>
      <c r="M20" s="1"/>
    </row>
    <row r="21" spans="1:13" ht="18" customHeight="1">
      <c r="A21" s="3"/>
      <c r="B21" s="32" t="s">
        <v>1545</v>
      </c>
      <c r="C21" s="452"/>
      <c r="D21" s="392"/>
      <c r="E21" s="392"/>
      <c r="F21" s="392"/>
      <c r="G21" s="30">
        <v>156</v>
      </c>
      <c r="H21" s="58"/>
      <c r="I21" s="240">
        <f>H21*420</f>
        <v>0</v>
      </c>
      <c r="J21" s="1"/>
      <c r="K21" s="95"/>
      <c r="L21" s="1"/>
      <c r="M21" s="1"/>
    </row>
    <row r="22" spans="1:13" ht="18" customHeight="1">
      <c r="A22" s="3"/>
      <c r="B22" s="32" t="s">
        <v>113</v>
      </c>
      <c r="C22" s="452"/>
      <c r="D22" s="392"/>
      <c r="E22" s="392"/>
      <c r="F22" s="392"/>
      <c r="G22" s="30">
        <v>160</v>
      </c>
      <c r="H22" s="58"/>
      <c r="I22" s="240">
        <f>H22*420</f>
        <v>0</v>
      </c>
      <c r="J22" s="1"/>
      <c r="K22" s="95"/>
      <c r="L22" s="1"/>
      <c r="M22" s="1"/>
    </row>
    <row r="23" spans="1:13" ht="18" customHeight="1">
      <c r="A23" s="3"/>
      <c r="B23" s="32" t="s">
        <v>114</v>
      </c>
      <c r="C23" s="451"/>
      <c r="D23" s="393"/>
      <c r="E23" s="393"/>
      <c r="F23" s="393"/>
      <c r="G23" s="30">
        <v>164</v>
      </c>
      <c r="H23" s="59"/>
      <c r="I23" s="240">
        <f>H23*420</f>
        <v>0</v>
      </c>
      <c r="J23" s="1"/>
      <c r="K23" s="95"/>
      <c r="L23" s="1"/>
      <c r="M23" s="1"/>
    </row>
    <row r="24" spans="1:13" ht="18" customHeight="1">
      <c r="A24" s="3"/>
      <c r="B24" s="32" t="s">
        <v>115</v>
      </c>
      <c r="C24" s="453" t="s">
        <v>1263</v>
      </c>
      <c r="D24" s="391">
        <v>360</v>
      </c>
      <c r="E24" s="391">
        <v>599.95000000000005</v>
      </c>
      <c r="F24" s="391" t="s">
        <v>85</v>
      </c>
      <c r="G24" s="30">
        <v>152</v>
      </c>
      <c r="H24" s="59"/>
      <c r="I24" s="240">
        <f>H24*360</f>
        <v>0</v>
      </c>
      <c r="J24" s="1"/>
      <c r="K24" s="95"/>
      <c r="L24" s="1"/>
      <c r="M24" s="1"/>
    </row>
    <row r="25" spans="1:13" ht="18" customHeight="1">
      <c r="A25" s="3"/>
      <c r="B25" s="32" t="s">
        <v>116</v>
      </c>
      <c r="C25" s="453"/>
      <c r="D25" s="392"/>
      <c r="E25" s="392"/>
      <c r="F25" s="392"/>
      <c r="G25" s="30">
        <v>159</v>
      </c>
      <c r="H25" s="59"/>
      <c r="I25" s="240">
        <f t="shared" ref="I25:I26" si="2">H25*360</f>
        <v>0</v>
      </c>
      <c r="J25" s="1"/>
      <c r="K25" s="95"/>
      <c r="L25" s="1"/>
      <c r="M25" s="1"/>
    </row>
    <row r="26" spans="1:13" ht="18" customHeight="1">
      <c r="A26" s="3"/>
      <c r="B26" s="32" t="s">
        <v>117</v>
      </c>
      <c r="C26" s="453"/>
      <c r="D26" s="393"/>
      <c r="E26" s="393"/>
      <c r="F26" s="393"/>
      <c r="G26" s="30">
        <v>163</v>
      </c>
      <c r="H26" s="59"/>
      <c r="I26" s="240">
        <f t="shared" si="2"/>
        <v>0</v>
      </c>
      <c r="J26" s="1"/>
      <c r="K26" s="95"/>
      <c r="L26" s="1"/>
      <c r="M26" s="1"/>
    </row>
    <row r="27" spans="1:13" ht="18" customHeight="1">
      <c r="A27" s="3"/>
      <c r="B27" s="32" t="s">
        <v>118</v>
      </c>
      <c r="C27" s="453" t="s">
        <v>1264</v>
      </c>
      <c r="D27" s="391">
        <v>300</v>
      </c>
      <c r="E27" s="391">
        <v>499.95</v>
      </c>
      <c r="F27" s="391" t="s">
        <v>85</v>
      </c>
      <c r="G27" s="30">
        <v>156</v>
      </c>
      <c r="H27" s="59"/>
      <c r="I27" s="240">
        <f>H27*300</f>
        <v>0</v>
      </c>
      <c r="J27" s="1"/>
      <c r="K27" s="95"/>
      <c r="L27" s="1"/>
      <c r="M27" s="1"/>
    </row>
    <row r="28" spans="1:13" ht="18" customHeight="1">
      <c r="A28" s="3"/>
      <c r="B28" s="32" t="s">
        <v>119</v>
      </c>
      <c r="C28" s="453"/>
      <c r="D28" s="392"/>
      <c r="E28" s="392"/>
      <c r="F28" s="392"/>
      <c r="G28" s="30">
        <v>161</v>
      </c>
      <c r="H28" s="59"/>
      <c r="I28" s="240">
        <f t="shared" ref="I28:I29" si="3">H28*300</f>
        <v>0</v>
      </c>
      <c r="J28" s="1"/>
      <c r="K28" s="95"/>
      <c r="L28" s="1"/>
      <c r="M28" s="1"/>
    </row>
    <row r="29" spans="1:13" ht="18" customHeight="1">
      <c r="A29" s="3"/>
      <c r="B29" s="91" t="s">
        <v>120</v>
      </c>
      <c r="C29" s="422"/>
      <c r="D29" s="392"/>
      <c r="E29" s="392"/>
      <c r="F29" s="392"/>
      <c r="G29" s="142">
        <v>165</v>
      </c>
      <c r="H29" s="60"/>
      <c r="I29" s="234">
        <f t="shared" si="3"/>
        <v>0</v>
      </c>
      <c r="J29" s="1"/>
      <c r="K29" s="95"/>
      <c r="L29" s="1"/>
      <c r="M29" s="1"/>
    </row>
    <row r="30" spans="1:13" s="279" customFormat="1" ht="14" customHeight="1" thickBot="1">
      <c r="A30" s="34"/>
      <c r="B30" s="296" t="s">
        <v>1376</v>
      </c>
      <c r="C30" s="297"/>
      <c r="D30" s="298"/>
      <c r="E30" s="298"/>
      <c r="F30" s="298"/>
      <c r="G30" s="299"/>
      <c r="H30" s="300"/>
      <c r="I30" s="301"/>
      <c r="J30" s="7"/>
      <c r="K30" s="95"/>
      <c r="L30" s="7"/>
      <c r="M30" s="7"/>
    </row>
    <row r="31" spans="1:13" s="295" customFormat="1" ht="14" customHeight="1">
      <c r="A31" s="292"/>
      <c r="B31" s="323" t="s">
        <v>1479</v>
      </c>
      <c r="C31" s="303"/>
      <c r="D31" s="304"/>
      <c r="E31" s="304"/>
      <c r="F31" s="304"/>
      <c r="G31" s="305"/>
      <c r="H31" s="306"/>
      <c r="I31" s="307"/>
      <c r="J31" s="293"/>
      <c r="K31" s="294"/>
      <c r="L31" s="293"/>
      <c r="M31" s="293"/>
    </row>
    <row r="32" spans="1:13" ht="18" customHeight="1">
      <c r="A32" s="3"/>
      <c r="B32" s="143" t="s">
        <v>1548</v>
      </c>
      <c r="C32" s="450" t="s">
        <v>1509</v>
      </c>
      <c r="D32" s="391">
        <v>126</v>
      </c>
      <c r="E32" s="391">
        <v>209.95</v>
      </c>
      <c r="F32" s="391" t="s">
        <v>85</v>
      </c>
      <c r="G32" s="144">
        <v>148</v>
      </c>
      <c r="H32" s="145"/>
      <c r="I32" s="244">
        <f>H32*126</f>
        <v>0</v>
      </c>
      <c r="J32" s="1"/>
      <c r="K32" s="95"/>
      <c r="L32" s="1"/>
      <c r="M32" s="1"/>
    </row>
    <row r="33" spans="1:13" ht="18" customHeight="1">
      <c r="A33" s="3"/>
      <c r="B33" s="32" t="s">
        <v>1549</v>
      </c>
      <c r="C33" s="452"/>
      <c r="D33" s="392"/>
      <c r="E33" s="392"/>
      <c r="F33" s="392"/>
      <c r="G33" s="30">
        <v>152</v>
      </c>
      <c r="H33" s="59"/>
      <c r="I33" s="244">
        <f t="shared" ref="I33" si="4">H33*126</f>
        <v>0</v>
      </c>
      <c r="J33" s="1"/>
      <c r="K33" s="95"/>
      <c r="L33" s="1"/>
      <c r="M33" s="1"/>
    </row>
    <row r="34" spans="1:13" ht="18" customHeight="1">
      <c r="A34" s="3"/>
      <c r="B34" s="143" t="s">
        <v>1550</v>
      </c>
      <c r="C34" s="452"/>
      <c r="D34" s="392"/>
      <c r="E34" s="392"/>
      <c r="F34" s="392"/>
      <c r="G34" s="144">
        <v>156</v>
      </c>
      <c r="H34" s="145"/>
      <c r="I34" s="235">
        <f>H34*126</f>
        <v>0</v>
      </c>
      <c r="J34" s="1"/>
      <c r="K34" s="95"/>
      <c r="L34" s="1"/>
      <c r="M34" s="1"/>
    </row>
    <row r="35" spans="1:13" ht="18" customHeight="1">
      <c r="A35" s="3"/>
      <c r="B35" s="32" t="s">
        <v>364</v>
      </c>
      <c r="C35" s="452"/>
      <c r="D35" s="392"/>
      <c r="E35" s="392"/>
      <c r="F35" s="392"/>
      <c r="G35" s="30">
        <v>160</v>
      </c>
      <c r="H35" s="59"/>
      <c r="I35" s="244">
        <f t="shared" ref="I35" si="5">H35*126</f>
        <v>0</v>
      </c>
      <c r="J35" s="1"/>
      <c r="K35" s="95"/>
      <c r="L35" s="1"/>
      <c r="M35" s="1"/>
    </row>
    <row r="36" spans="1:13" ht="18" customHeight="1">
      <c r="A36" s="3"/>
      <c r="B36" s="143" t="s">
        <v>365</v>
      </c>
      <c r="C36" s="451"/>
      <c r="D36" s="393"/>
      <c r="E36" s="393"/>
      <c r="F36" s="393"/>
      <c r="G36" s="144">
        <v>164</v>
      </c>
      <c r="H36" s="145"/>
      <c r="I36" s="244">
        <f>H36*126</f>
        <v>0</v>
      </c>
      <c r="J36" s="1"/>
      <c r="K36" s="95"/>
      <c r="L36" s="1"/>
      <c r="M36" s="1"/>
    </row>
    <row r="37" spans="1:13" ht="18" customHeight="1">
      <c r="A37" s="3"/>
      <c r="B37" s="32" t="s">
        <v>361</v>
      </c>
      <c r="C37" s="453" t="s">
        <v>1508</v>
      </c>
      <c r="D37" s="391">
        <v>126</v>
      </c>
      <c r="E37" s="391">
        <v>209.95</v>
      </c>
      <c r="F37" s="391" t="s">
        <v>85</v>
      </c>
      <c r="G37" s="30">
        <v>152</v>
      </c>
      <c r="H37" s="59"/>
      <c r="I37" s="235">
        <f t="shared" ref="I37:I39" si="6">H37*126</f>
        <v>0</v>
      </c>
      <c r="J37" s="1"/>
      <c r="K37" s="95"/>
      <c r="L37" s="1"/>
      <c r="M37" s="1"/>
    </row>
    <row r="38" spans="1:13" ht="18" customHeight="1">
      <c r="A38" s="3"/>
      <c r="B38" s="32" t="s">
        <v>362</v>
      </c>
      <c r="C38" s="453"/>
      <c r="D38" s="392"/>
      <c r="E38" s="392"/>
      <c r="F38" s="392"/>
      <c r="G38" s="30">
        <v>159</v>
      </c>
      <c r="H38" s="59"/>
      <c r="I38" s="235">
        <f t="shared" si="6"/>
        <v>0</v>
      </c>
      <c r="J38" s="1"/>
      <c r="K38" s="95"/>
      <c r="L38" s="1"/>
      <c r="M38" s="1"/>
    </row>
    <row r="39" spans="1:13" ht="18" customHeight="1">
      <c r="A39" s="3"/>
      <c r="B39" s="32" t="s">
        <v>363</v>
      </c>
      <c r="C39" s="453"/>
      <c r="D39" s="393"/>
      <c r="E39" s="393"/>
      <c r="F39" s="393"/>
      <c r="G39" s="30">
        <v>163</v>
      </c>
      <c r="H39" s="59"/>
      <c r="I39" s="235">
        <f t="shared" si="6"/>
        <v>0</v>
      </c>
      <c r="J39" s="1"/>
      <c r="K39" s="95"/>
      <c r="L39" s="1"/>
      <c r="M39" s="1"/>
    </row>
    <row r="40" spans="1:13" ht="18" customHeight="1">
      <c r="A40" s="3"/>
      <c r="B40" s="32" t="s">
        <v>357</v>
      </c>
      <c r="C40" s="453" t="s">
        <v>1507</v>
      </c>
      <c r="D40" s="391">
        <v>102</v>
      </c>
      <c r="E40" s="391">
        <v>169.95</v>
      </c>
      <c r="F40" s="391" t="s">
        <v>85</v>
      </c>
      <c r="G40" s="30">
        <v>156</v>
      </c>
      <c r="H40" s="59"/>
      <c r="I40" s="240">
        <f>H40*102</f>
        <v>0</v>
      </c>
      <c r="J40" s="1"/>
      <c r="K40" s="95"/>
      <c r="L40" s="1"/>
      <c r="M40" s="1"/>
    </row>
    <row r="41" spans="1:13" ht="18" customHeight="1">
      <c r="A41" s="3"/>
      <c r="B41" s="32" t="s">
        <v>358</v>
      </c>
      <c r="C41" s="453"/>
      <c r="D41" s="392"/>
      <c r="E41" s="392"/>
      <c r="F41" s="392"/>
      <c r="G41" s="30">
        <v>161</v>
      </c>
      <c r="H41" s="59"/>
      <c r="I41" s="240">
        <f t="shared" ref="I41:I42" si="7">H41*102</f>
        <v>0</v>
      </c>
      <c r="J41" s="1"/>
      <c r="K41" s="95"/>
      <c r="L41" s="1"/>
      <c r="M41" s="1"/>
    </row>
    <row r="42" spans="1:13" ht="18" customHeight="1">
      <c r="A42" s="3"/>
      <c r="B42" s="32" t="s">
        <v>359</v>
      </c>
      <c r="C42" s="453"/>
      <c r="D42" s="393"/>
      <c r="E42" s="393"/>
      <c r="F42" s="393"/>
      <c r="G42" s="30">
        <v>165</v>
      </c>
      <c r="H42" s="59"/>
      <c r="I42" s="240">
        <f t="shared" si="7"/>
        <v>0</v>
      </c>
      <c r="J42" s="1"/>
      <c r="K42" s="95"/>
      <c r="L42" s="1"/>
      <c r="M42" s="1"/>
    </row>
    <row r="43" spans="1:13" ht="18" customHeight="1">
      <c r="A43" s="3"/>
      <c r="B43" s="91" t="s">
        <v>1378</v>
      </c>
      <c r="C43" s="237" t="s">
        <v>1506</v>
      </c>
      <c r="D43" s="234">
        <v>108</v>
      </c>
      <c r="E43" s="234">
        <v>179.95</v>
      </c>
      <c r="F43" s="234" t="s">
        <v>85</v>
      </c>
      <c r="G43" s="142">
        <v>170</v>
      </c>
      <c r="H43" s="60"/>
      <c r="I43" s="234">
        <f>H43*108</f>
        <v>0</v>
      </c>
      <c r="J43" s="1"/>
      <c r="K43" s="95"/>
      <c r="L43" s="1"/>
      <c r="M43" s="1"/>
    </row>
    <row r="44" spans="1:13" s="279" customFormat="1" ht="14" customHeight="1" thickBot="1">
      <c r="A44" s="34"/>
      <c r="B44" s="296" t="s">
        <v>1377</v>
      </c>
      <c r="C44" s="297"/>
      <c r="D44" s="298"/>
      <c r="E44" s="298"/>
      <c r="F44" s="298"/>
      <c r="G44" s="299"/>
      <c r="H44" s="300"/>
      <c r="I44" s="301"/>
      <c r="J44" s="7"/>
      <c r="K44" s="95"/>
      <c r="L44" s="7"/>
      <c r="M44" s="7"/>
    </row>
    <row r="45" spans="1:13" s="295" customFormat="1" ht="14" customHeight="1">
      <c r="A45" s="292"/>
      <c r="B45" s="323" t="s">
        <v>1479</v>
      </c>
      <c r="C45" s="303"/>
      <c r="D45" s="304"/>
      <c r="E45" s="304"/>
      <c r="F45" s="304"/>
      <c r="G45" s="305"/>
      <c r="H45" s="306"/>
      <c r="I45" s="307"/>
      <c r="J45" s="293"/>
      <c r="K45" s="294"/>
      <c r="L45" s="293"/>
      <c r="M45" s="293"/>
    </row>
    <row r="46" spans="1:13" s="97" customFormat="1" ht="18" customHeight="1">
      <c r="A46" s="90"/>
      <c r="B46" s="109" t="s">
        <v>1446</v>
      </c>
      <c r="C46" s="403" t="s">
        <v>1421</v>
      </c>
      <c r="D46" s="402">
        <v>282</v>
      </c>
      <c r="E46" s="402">
        <v>469.95</v>
      </c>
      <c r="F46" s="402" t="s">
        <v>87</v>
      </c>
      <c r="G46" s="231" t="s">
        <v>52</v>
      </c>
      <c r="H46" s="110"/>
      <c r="I46" s="232">
        <f>H46*282</f>
        <v>0</v>
      </c>
      <c r="J46" s="112"/>
      <c r="K46" s="112"/>
      <c r="L46" s="112"/>
      <c r="M46" s="112"/>
    </row>
    <row r="47" spans="1:13" s="97" customFormat="1" ht="18" customHeight="1">
      <c r="A47" s="108"/>
      <c r="B47" s="113" t="s">
        <v>1447</v>
      </c>
      <c r="C47" s="403"/>
      <c r="D47" s="402"/>
      <c r="E47" s="402"/>
      <c r="F47" s="402"/>
      <c r="G47" s="231" t="s">
        <v>53</v>
      </c>
      <c r="H47" s="110"/>
      <c r="I47" s="232">
        <f>H47*282</f>
        <v>0</v>
      </c>
      <c r="J47" s="112"/>
      <c r="K47" s="112"/>
      <c r="L47" s="112"/>
      <c r="M47" s="112"/>
    </row>
    <row r="48" spans="1:13" s="279" customFormat="1" ht="14" customHeight="1" thickBot="1">
      <c r="A48" s="34"/>
      <c r="B48" s="309" t="s">
        <v>1481</v>
      </c>
      <c r="C48" s="299"/>
      <c r="D48" s="298"/>
      <c r="E48" s="298"/>
      <c r="F48" s="298"/>
      <c r="G48" s="299"/>
      <c r="H48" s="300"/>
      <c r="I48" s="301"/>
      <c r="J48" s="7"/>
      <c r="K48" s="88"/>
      <c r="L48" s="7"/>
      <c r="M48" s="7"/>
    </row>
    <row r="49" spans="1:13" s="295" customFormat="1" ht="14" customHeight="1">
      <c r="A49" s="292"/>
      <c r="B49" s="323" t="s">
        <v>1479</v>
      </c>
      <c r="C49" s="303"/>
      <c r="D49" s="304"/>
      <c r="E49" s="304"/>
      <c r="F49" s="304"/>
      <c r="G49" s="305"/>
      <c r="H49" s="306"/>
      <c r="I49" s="307"/>
      <c r="J49" s="293"/>
      <c r="K49" s="294"/>
      <c r="L49" s="293"/>
      <c r="M49" s="293"/>
    </row>
    <row r="50" spans="1:13" ht="18" customHeight="1">
      <c r="A50" s="3"/>
      <c r="B50" s="143" t="s">
        <v>1484</v>
      </c>
      <c r="C50" s="249" t="s">
        <v>1482</v>
      </c>
      <c r="D50" s="250">
        <v>48</v>
      </c>
      <c r="E50" s="250">
        <v>79.95</v>
      </c>
      <c r="F50" s="250" t="s">
        <v>85</v>
      </c>
      <c r="G50" s="136" t="s">
        <v>85</v>
      </c>
      <c r="H50" s="322"/>
      <c r="I50" s="250">
        <f>H50*48</f>
        <v>0</v>
      </c>
      <c r="J50" s="1"/>
      <c r="K50" s="95"/>
      <c r="L50" s="1"/>
      <c r="M50" s="1"/>
    </row>
    <row r="51" spans="1:13" ht="18" customHeight="1">
      <c r="A51" s="3"/>
      <c r="B51" s="32" t="s">
        <v>1485</v>
      </c>
      <c r="C51" s="135" t="s">
        <v>1512</v>
      </c>
      <c r="D51" s="250">
        <v>48</v>
      </c>
      <c r="E51" s="250">
        <v>79.95</v>
      </c>
      <c r="F51" s="251" t="s">
        <v>85</v>
      </c>
      <c r="G51" s="92" t="s">
        <v>85</v>
      </c>
      <c r="H51" s="321"/>
      <c r="I51" s="251">
        <f>H51*48</f>
        <v>0</v>
      </c>
      <c r="J51" s="1"/>
      <c r="K51" s="95"/>
      <c r="L51" s="1"/>
      <c r="M51" s="1"/>
    </row>
    <row r="52" spans="1:13" ht="18" customHeight="1">
      <c r="A52" s="3"/>
      <c r="B52" s="32" t="s">
        <v>1486</v>
      </c>
      <c r="C52" s="135" t="s">
        <v>1483</v>
      </c>
      <c r="D52" s="251">
        <v>60</v>
      </c>
      <c r="E52" s="251">
        <v>99.95</v>
      </c>
      <c r="F52" s="251" t="s">
        <v>85</v>
      </c>
      <c r="G52" s="92" t="s">
        <v>85</v>
      </c>
      <c r="H52" s="92"/>
      <c r="I52" s="251">
        <f>H52*60</f>
        <v>0</v>
      </c>
      <c r="J52" s="1"/>
      <c r="K52" s="95"/>
      <c r="L52" s="1"/>
      <c r="M52" s="1"/>
    </row>
    <row r="53" spans="1:13" s="279" customFormat="1" ht="8" customHeight="1" thickBot="1">
      <c r="A53" s="6"/>
      <c r="B53" s="15"/>
      <c r="C53" s="48"/>
      <c r="D53" s="41"/>
      <c r="E53" s="41"/>
      <c r="F53" s="41"/>
      <c r="G53" s="48"/>
      <c r="H53" s="42"/>
      <c r="I53" s="41"/>
      <c r="J53" s="8"/>
      <c r="K53" s="104"/>
      <c r="L53" s="8"/>
      <c r="M53" s="8"/>
    </row>
    <row r="54" spans="1:13" s="279" customFormat="1" ht="14" customHeight="1" thickBot="1">
      <c r="A54" s="16"/>
      <c r="B54" s="17"/>
      <c r="C54" s="50"/>
      <c r="D54" s="49"/>
      <c r="E54" s="75"/>
      <c r="F54" s="75"/>
      <c r="G54" s="50"/>
      <c r="H54" s="51" t="s">
        <v>41</v>
      </c>
      <c r="I54" s="52">
        <f>SUM(I32:I53)</f>
        <v>0</v>
      </c>
      <c r="J54" s="18"/>
      <c r="K54" s="104"/>
      <c r="L54" s="14"/>
      <c r="M54" s="14"/>
    </row>
    <row r="55" spans="1:13" s="279" customFormat="1" ht="8" customHeight="1" thickBot="1">
      <c r="A55" s="6"/>
      <c r="B55" s="8"/>
      <c r="C55" s="47"/>
      <c r="D55" s="69"/>
      <c r="E55" s="69"/>
      <c r="F55" s="69"/>
      <c r="G55" s="47"/>
      <c r="H55" s="73"/>
      <c r="I55" s="69"/>
      <c r="J55" s="11"/>
      <c r="K55" s="95"/>
      <c r="L55" s="8"/>
      <c r="M55" s="8"/>
    </row>
    <row r="56" spans="1:13" s="279" customFormat="1" ht="14" customHeight="1">
      <c r="A56" s="13"/>
      <c r="B56" s="28" t="s">
        <v>61</v>
      </c>
      <c r="C56" s="71"/>
      <c r="D56" s="64"/>
      <c r="E56" s="64"/>
      <c r="F56" s="64"/>
      <c r="G56" s="45"/>
      <c r="H56" s="74"/>
      <c r="I56" s="64"/>
      <c r="J56" s="7"/>
      <c r="K56" s="95"/>
      <c r="L56" s="7"/>
      <c r="M56" s="7"/>
    </row>
    <row r="57" spans="1:13" ht="18" customHeight="1">
      <c r="A57" s="3"/>
      <c r="B57" s="32" t="s">
        <v>121</v>
      </c>
      <c r="C57" s="422" t="s">
        <v>1265</v>
      </c>
      <c r="D57" s="391">
        <v>540</v>
      </c>
      <c r="E57" s="391">
        <v>899.95</v>
      </c>
      <c r="F57" s="391" t="s">
        <v>85</v>
      </c>
      <c r="G57" s="33">
        <v>159</v>
      </c>
      <c r="H57" s="59"/>
      <c r="I57" s="240">
        <f>H57*540</f>
        <v>0</v>
      </c>
      <c r="J57" s="1"/>
      <c r="K57" s="95"/>
      <c r="L57" s="1"/>
      <c r="M57" s="1"/>
    </row>
    <row r="58" spans="1:13" ht="18" customHeight="1">
      <c r="A58" s="3"/>
      <c r="B58" s="32" t="s">
        <v>122</v>
      </c>
      <c r="C58" s="424"/>
      <c r="D58" s="393"/>
      <c r="E58" s="393"/>
      <c r="F58" s="393"/>
      <c r="G58" s="33">
        <v>163</v>
      </c>
      <c r="H58" s="59"/>
      <c r="I58" s="240">
        <f>H58*540</f>
        <v>0</v>
      </c>
      <c r="J58" s="1"/>
      <c r="K58" s="95"/>
      <c r="L58" s="1"/>
      <c r="M58" s="1"/>
    </row>
    <row r="59" spans="1:13" ht="18" customHeight="1">
      <c r="A59" s="3"/>
      <c r="B59" s="32" t="s">
        <v>123</v>
      </c>
      <c r="C59" s="422" t="s">
        <v>1266</v>
      </c>
      <c r="D59" s="391">
        <v>360</v>
      </c>
      <c r="E59" s="391">
        <v>599.95000000000005</v>
      </c>
      <c r="F59" s="391" t="s">
        <v>85</v>
      </c>
      <c r="G59" s="33">
        <v>155</v>
      </c>
      <c r="H59" s="59"/>
      <c r="I59" s="240">
        <f>H59*360</f>
        <v>0</v>
      </c>
      <c r="J59" s="1"/>
      <c r="K59" s="95"/>
      <c r="L59" s="1"/>
      <c r="M59" s="1"/>
    </row>
    <row r="60" spans="1:13" ht="18" customHeight="1">
      <c r="A60" s="3"/>
      <c r="B60" s="32" t="s">
        <v>124</v>
      </c>
      <c r="C60" s="423"/>
      <c r="D60" s="392"/>
      <c r="E60" s="392"/>
      <c r="F60" s="392"/>
      <c r="G60" s="33">
        <v>159</v>
      </c>
      <c r="H60" s="59"/>
      <c r="I60" s="240">
        <f t="shared" ref="I60:I61" si="8">H60*360</f>
        <v>0</v>
      </c>
      <c r="J60" s="1"/>
      <c r="K60" s="95"/>
      <c r="L60" s="1"/>
      <c r="M60" s="1"/>
    </row>
    <row r="61" spans="1:13" ht="18" customHeight="1">
      <c r="A61" s="3"/>
      <c r="B61" s="32" t="s">
        <v>125</v>
      </c>
      <c r="C61" s="424"/>
      <c r="D61" s="393"/>
      <c r="E61" s="393"/>
      <c r="F61" s="393"/>
      <c r="G61" s="33">
        <v>163</v>
      </c>
      <c r="H61" s="59"/>
      <c r="I61" s="240">
        <f t="shared" si="8"/>
        <v>0</v>
      </c>
      <c r="J61" s="1"/>
      <c r="K61" s="95"/>
      <c r="L61" s="1"/>
      <c r="M61" s="1"/>
    </row>
    <row r="62" spans="1:13" ht="18" customHeight="1">
      <c r="A62" s="3"/>
      <c r="B62" s="32" t="s">
        <v>126</v>
      </c>
      <c r="C62" s="422" t="s">
        <v>1267</v>
      </c>
      <c r="D62" s="391">
        <v>378</v>
      </c>
      <c r="E62" s="391">
        <v>629.95000000000005</v>
      </c>
      <c r="F62" s="391" t="s">
        <v>85</v>
      </c>
      <c r="G62" s="33">
        <v>156</v>
      </c>
      <c r="H62" s="59"/>
      <c r="I62" s="240">
        <f>H62*378</f>
        <v>0</v>
      </c>
      <c r="J62" s="1"/>
      <c r="K62" s="95"/>
      <c r="L62" s="1"/>
      <c r="M62" s="1"/>
    </row>
    <row r="63" spans="1:13" ht="18" customHeight="1">
      <c r="A63" s="3"/>
      <c r="B63" s="32" t="s">
        <v>127</v>
      </c>
      <c r="C63" s="423"/>
      <c r="D63" s="392"/>
      <c r="E63" s="392"/>
      <c r="F63" s="392"/>
      <c r="G63" s="33">
        <v>159</v>
      </c>
      <c r="H63" s="59"/>
      <c r="I63" s="240">
        <f t="shared" ref="I63:I64" si="9">H63*378</f>
        <v>0</v>
      </c>
      <c r="J63" s="1"/>
      <c r="K63" s="95"/>
      <c r="L63" s="1"/>
      <c r="M63" s="1"/>
    </row>
    <row r="64" spans="1:13" ht="18" customHeight="1">
      <c r="A64" s="3"/>
      <c r="B64" s="32" t="s">
        <v>128</v>
      </c>
      <c r="C64" s="424"/>
      <c r="D64" s="393"/>
      <c r="E64" s="393"/>
      <c r="F64" s="393"/>
      <c r="G64" s="33">
        <v>162</v>
      </c>
      <c r="H64" s="59"/>
      <c r="I64" s="240">
        <f t="shared" si="9"/>
        <v>0</v>
      </c>
      <c r="J64" s="1"/>
      <c r="K64" s="95"/>
      <c r="L64" s="1"/>
      <c r="M64" s="1"/>
    </row>
    <row r="65" spans="1:13" ht="18" customHeight="1">
      <c r="A65" s="3"/>
      <c r="B65" s="32" t="s">
        <v>129</v>
      </c>
      <c r="C65" s="422" t="s">
        <v>1268</v>
      </c>
      <c r="D65" s="391">
        <v>360</v>
      </c>
      <c r="E65" s="391">
        <v>599.95000000000005</v>
      </c>
      <c r="F65" s="391" t="s">
        <v>85</v>
      </c>
      <c r="G65" s="33">
        <v>156</v>
      </c>
      <c r="H65" s="59"/>
      <c r="I65" s="240">
        <f>H65*360</f>
        <v>0</v>
      </c>
      <c r="J65" s="1"/>
      <c r="K65" s="95"/>
      <c r="L65" s="1"/>
      <c r="M65" s="1"/>
    </row>
    <row r="66" spans="1:13" ht="18" customHeight="1">
      <c r="A66" s="3"/>
      <c r="B66" s="32" t="s">
        <v>130</v>
      </c>
      <c r="C66" s="423"/>
      <c r="D66" s="392"/>
      <c r="E66" s="392"/>
      <c r="F66" s="392"/>
      <c r="G66" s="33">
        <v>159</v>
      </c>
      <c r="H66" s="59"/>
      <c r="I66" s="240">
        <f t="shared" ref="I66:I73" si="10">H66*360</f>
        <v>0</v>
      </c>
      <c r="J66" s="1"/>
      <c r="K66" s="95"/>
      <c r="L66" s="1"/>
      <c r="M66" s="1"/>
    </row>
    <row r="67" spans="1:13" ht="18" customHeight="1">
      <c r="A67" s="3"/>
      <c r="B67" s="32" t="s">
        <v>131</v>
      </c>
      <c r="C67" s="424"/>
      <c r="D67" s="393"/>
      <c r="E67" s="393"/>
      <c r="F67" s="393"/>
      <c r="G67" s="33">
        <v>162</v>
      </c>
      <c r="H67" s="59"/>
      <c r="I67" s="240">
        <f t="shared" si="10"/>
        <v>0</v>
      </c>
      <c r="J67" s="1"/>
      <c r="K67" s="95"/>
      <c r="L67" s="22"/>
      <c r="M67" s="1"/>
    </row>
    <row r="68" spans="1:13" ht="18" customHeight="1">
      <c r="A68" s="3"/>
      <c r="B68" s="32" t="s">
        <v>132</v>
      </c>
      <c r="C68" s="422" t="s">
        <v>1269</v>
      </c>
      <c r="D68" s="391">
        <v>360</v>
      </c>
      <c r="E68" s="391">
        <v>599.95000000000005</v>
      </c>
      <c r="F68" s="391" t="s">
        <v>85</v>
      </c>
      <c r="G68" s="33">
        <v>160</v>
      </c>
      <c r="H68" s="59"/>
      <c r="I68" s="240">
        <f t="shared" si="10"/>
        <v>0</v>
      </c>
      <c r="J68" s="1"/>
      <c r="K68" s="95"/>
      <c r="L68" s="1"/>
      <c r="M68" s="1"/>
    </row>
    <row r="69" spans="1:13" ht="18" customHeight="1">
      <c r="A69" s="3"/>
      <c r="B69" s="32" t="s">
        <v>133</v>
      </c>
      <c r="C69" s="423"/>
      <c r="D69" s="392"/>
      <c r="E69" s="392"/>
      <c r="F69" s="392"/>
      <c r="G69" s="33">
        <v>163</v>
      </c>
      <c r="H69" s="59"/>
      <c r="I69" s="240">
        <f t="shared" si="10"/>
        <v>0</v>
      </c>
      <c r="J69" s="1"/>
      <c r="K69" s="95"/>
      <c r="L69" s="1"/>
      <c r="M69" s="1"/>
    </row>
    <row r="70" spans="1:13" ht="18" customHeight="1">
      <c r="A70" s="3"/>
      <c r="B70" s="32" t="s">
        <v>134</v>
      </c>
      <c r="C70" s="424"/>
      <c r="D70" s="393"/>
      <c r="E70" s="393"/>
      <c r="F70" s="393"/>
      <c r="G70" s="33">
        <v>166</v>
      </c>
      <c r="H70" s="59"/>
      <c r="I70" s="240">
        <f t="shared" si="10"/>
        <v>0</v>
      </c>
      <c r="J70" s="1"/>
      <c r="K70" s="95"/>
      <c r="L70" s="22"/>
      <c r="M70" s="1"/>
    </row>
    <row r="71" spans="1:13" ht="18" customHeight="1">
      <c r="A71" s="3"/>
      <c r="B71" s="32" t="s">
        <v>135</v>
      </c>
      <c r="C71" s="422" t="s">
        <v>1270</v>
      </c>
      <c r="D71" s="391">
        <v>360</v>
      </c>
      <c r="E71" s="391">
        <v>599.95000000000005</v>
      </c>
      <c r="F71" s="391" t="s">
        <v>85</v>
      </c>
      <c r="G71" s="33">
        <v>163</v>
      </c>
      <c r="H71" s="59"/>
      <c r="I71" s="240">
        <f t="shared" si="10"/>
        <v>0</v>
      </c>
      <c r="J71" s="1"/>
      <c r="K71" s="95"/>
      <c r="L71" s="1"/>
      <c r="M71" s="1"/>
    </row>
    <row r="72" spans="1:13" ht="18" customHeight="1">
      <c r="A72" s="3"/>
      <c r="B72" s="32" t="s">
        <v>136</v>
      </c>
      <c r="C72" s="423"/>
      <c r="D72" s="392"/>
      <c r="E72" s="392"/>
      <c r="F72" s="392"/>
      <c r="G72" s="33">
        <v>166</v>
      </c>
      <c r="H72" s="59"/>
      <c r="I72" s="240">
        <f t="shared" si="10"/>
        <v>0</v>
      </c>
      <c r="J72" s="1"/>
      <c r="K72" s="95"/>
      <c r="L72" s="1"/>
      <c r="M72" s="1"/>
    </row>
    <row r="73" spans="1:13" ht="18" customHeight="1">
      <c r="A73" s="3"/>
      <c r="B73" s="32" t="s">
        <v>137</v>
      </c>
      <c r="C73" s="424"/>
      <c r="D73" s="393"/>
      <c r="E73" s="393"/>
      <c r="F73" s="393"/>
      <c r="G73" s="33">
        <v>169</v>
      </c>
      <c r="H73" s="59"/>
      <c r="I73" s="240">
        <f t="shared" si="10"/>
        <v>0</v>
      </c>
      <c r="J73" s="1"/>
      <c r="K73" s="95"/>
      <c r="L73" s="1"/>
      <c r="M73" s="1"/>
    </row>
    <row r="74" spans="1:13" ht="18" customHeight="1">
      <c r="A74" s="3"/>
      <c r="B74" s="32" t="s">
        <v>138</v>
      </c>
      <c r="C74" s="422" t="s">
        <v>1271</v>
      </c>
      <c r="D74" s="391">
        <v>336</v>
      </c>
      <c r="E74" s="391">
        <v>559.95000000000005</v>
      </c>
      <c r="F74" s="391" t="s">
        <v>85</v>
      </c>
      <c r="G74" s="33">
        <v>157</v>
      </c>
      <c r="H74" s="59"/>
      <c r="I74" s="240">
        <f>H74*336</f>
        <v>0</v>
      </c>
      <c r="J74" s="1"/>
      <c r="K74" s="95"/>
      <c r="L74" s="1"/>
      <c r="M74" s="1"/>
    </row>
    <row r="75" spans="1:13" ht="18" customHeight="1">
      <c r="A75" s="3"/>
      <c r="B75" s="32" t="s">
        <v>139</v>
      </c>
      <c r="C75" s="423"/>
      <c r="D75" s="392"/>
      <c r="E75" s="392"/>
      <c r="F75" s="392"/>
      <c r="G75" s="33">
        <v>160</v>
      </c>
      <c r="H75" s="59"/>
      <c r="I75" s="240">
        <f t="shared" ref="I75:I79" si="11">H75*336</f>
        <v>0</v>
      </c>
      <c r="J75" s="1"/>
      <c r="K75" s="95"/>
      <c r="L75" s="1"/>
      <c r="M75" s="1"/>
    </row>
    <row r="76" spans="1:13" ht="18" customHeight="1">
      <c r="A76" s="3"/>
      <c r="B76" s="32" t="s">
        <v>140</v>
      </c>
      <c r="C76" s="424"/>
      <c r="D76" s="393"/>
      <c r="E76" s="393"/>
      <c r="F76" s="393"/>
      <c r="G76" s="33">
        <v>163</v>
      </c>
      <c r="H76" s="59"/>
      <c r="I76" s="240">
        <f t="shared" si="11"/>
        <v>0</v>
      </c>
      <c r="J76" s="1"/>
      <c r="K76" s="95"/>
      <c r="L76" s="22"/>
      <c r="M76" s="1"/>
    </row>
    <row r="77" spans="1:13" ht="18" customHeight="1">
      <c r="A77" s="3"/>
      <c r="B77" s="32" t="s">
        <v>141</v>
      </c>
      <c r="C77" s="422" t="s">
        <v>1478</v>
      </c>
      <c r="D77" s="391">
        <v>336</v>
      </c>
      <c r="E77" s="391">
        <v>559.95000000000005</v>
      </c>
      <c r="F77" s="391" t="s">
        <v>85</v>
      </c>
      <c r="G77" s="33">
        <v>157</v>
      </c>
      <c r="H77" s="59"/>
      <c r="I77" s="240">
        <f t="shared" si="11"/>
        <v>0</v>
      </c>
      <c r="J77" s="1"/>
      <c r="K77" s="95"/>
      <c r="L77" s="1"/>
      <c r="M77" s="1"/>
    </row>
    <row r="78" spans="1:13" ht="18" customHeight="1">
      <c r="A78" s="3"/>
      <c r="B78" s="32" t="s">
        <v>142</v>
      </c>
      <c r="C78" s="423"/>
      <c r="D78" s="392"/>
      <c r="E78" s="392"/>
      <c r="F78" s="392"/>
      <c r="G78" s="33">
        <v>160</v>
      </c>
      <c r="H78" s="59"/>
      <c r="I78" s="240">
        <f t="shared" si="11"/>
        <v>0</v>
      </c>
      <c r="J78" s="1"/>
      <c r="K78" s="95"/>
      <c r="L78" s="1"/>
      <c r="M78" s="1"/>
    </row>
    <row r="79" spans="1:13" ht="18" customHeight="1">
      <c r="A79" s="3"/>
      <c r="B79" s="32" t="s">
        <v>143</v>
      </c>
      <c r="C79" s="424"/>
      <c r="D79" s="393"/>
      <c r="E79" s="393"/>
      <c r="F79" s="393"/>
      <c r="G79" s="33">
        <v>163</v>
      </c>
      <c r="H79" s="59"/>
      <c r="I79" s="240">
        <f t="shared" si="11"/>
        <v>0</v>
      </c>
      <c r="J79" s="1"/>
      <c r="K79" s="95"/>
      <c r="L79" s="22"/>
      <c r="M79" s="1"/>
    </row>
    <row r="80" spans="1:13" ht="18" customHeight="1">
      <c r="A80" s="3"/>
      <c r="B80" s="32" t="s">
        <v>144</v>
      </c>
      <c r="C80" s="422" t="s">
        <v>1272</v>
      </c>
      <c r="D80" s="391">
        <v>318</v>
      </c>
      <c r="E80" s="391">
        <v>529.95000000000005</v>
      </c>
      <c r="F80" s="391" t="s">
        <v>85</v>
      </c>
      <c r="G80" s="33">
        <v>153</v>
      </c>
      <c r="H80" s="59"/>
      <c r="I80" s="240">
        <f>H80*318</f>
        <v>0</v>
      </c>
      <c r="J80" s="1"/>
      <c r="K80" s="95"/>
      <c r="L80" s="1"/>
      <c r="M80" s="1"/>
    </row>
    <row r="81" spans="1:13" ht="18" customHeight="1">
      <c r="A81" s="3"/>
      <c r="B81" s="32" t="s">
        <v>145</v>
      </c>
      <c r="C81" s="423"/>
      <c r="D81" s="392"/>
      <c r="E81" s="392"/>
      <c r="F81" s="392"/>
      <c r="G81" s="33">
        <v>159</v>
      </c>
      <c r="H81" s="59"/>
      <c r="I81" s="240">
        <f t="shared" ref="I81:I91" si="12">H81*318</f>
        <v>0</v>
      </c>
      <c r="J81" s="1"/>
      <c r="K81" s="95"/>
      <c r="L81" s="1"/>
      <c r="M81" s="1"/>
    </row>
    <row r="82" spans="1:13" ht="18" customHeight="1">
      <c r="A82" s="3"/>
      <c r="B82" s="32" t="s">
        <v>146</v>
      </c>
      <c r="C82" s="423"/>
      <c r="D82" s="392"/>
      <c r="E82" s="392"/>
      <c r="F82" s="392"/>
      <c r="G82" s="33">
        <v>163</v>
      </c>
      <c r="H82" s="59"/>
      <c r="I82" s="240">
        <f t="shared" si="12"/>
        <v>0</v>
      </c>
      <c r="J82" s="1"/>
      <c r="K82" s="95"/>
      <c r="L82" s="1"/>
      <c r="M82" s="1"/>
    </row>
    <row r="83" spans="1:13" ht="18" customHeight="1">
      <c r="A83" s="3"/>
      <c r="B83" s="32" t="s">
        <v>147</v>
      </c>
      <c r="C83" s="422" t="s">
        <v>1273</v>
      </c>
      <c r="D83" s="391">
        <v>318</v>
      </c>
      <c r="E83" s="391">
        <v>529.95000000000005</v>
      </c>
      <c r="F83" s="391" t="s">
        <v>85</v>
      </c>
      <c r="G83" s="33">
        <v>152</v>
      </c>
      <c r="H83" s="59"/>
      <c r="I83" s="240">
        <f t="shared" si="12"/>
        <v>0</v>
      </c>
      <c r="J83" s="1"/>
      <c r="K83" s="95"/>
      <c r="L83" s="1"/>
      <c r="M83" s="1"/>
    </row>
    <row r="84" spans="1:13" ht="18" customHeight="1">
      <c r="A84" s="3"/>
      <c r="B84" s="32" t="s">
        <v>148</v>
      </c>
      <c r="C84" s="423"/>
      <c r="D84" s="392"/>
      <c r="E84" s="392"/>
      <c r="F84" s="392"/>
      <c r="G84" s="33">
        <v>155</v>
      </c>
      <c r="H84" s="59"/>
      <c r="I84" s="240">
        <f t="shared" si="12"/>
        <v>0</v>
      </c>
      <c r="J84" s="1"/>
      <c r="K84" s="95"/>
      <c r="L84" s="1"/>
      <c r="M84" s="1"/>
    </row>
    <row r="85" spans="1:13" ht="18" customHeight="1">
      <c r="A85" s="3"/>
      <c r="B85" s="32" t="s">
        <v>149</v>
      </c>
      <c r="C85" s="423"/>
      <c r="D85" s="392"/>
      <c r="E85" s="392"/>
      <c r="F85" s="392"/>
      <c r="G85" s="33">
        <v>157</v>
      </c>
      <c r="H85" s="59"/>
      <c r="I85" s="240">
        <f t="shared" si="12"/>
        <v>0</v>
      </c>
      <c r="J85" s="1"/>
      <c r="K85" s="95"/>
      <c r="L85" s="1"/>
      <c r="M85" s="1"/>
    </row>
    <row r="86" spans="1:13" ht="18" customHeight="1">
      <c r="A86" s="3"/>
      <c r="B86" s="32" t="s">
        <v>150</v>
      </c>
      <c r="C86" s="423"/>
      <c r="D86" s="392"/>
      <c r="E86" s="392"/>
      <c r="F86" s="392"/>
      <c r="G86" s="33">
        <v>159</v>
      </c>
      <c r="H86" s="59"/>
      <c r="I86" s="240">
        <f t="shared" si="12"/>
        <v>0</v>
      </c>
      <c r="J86" s="1"/>
      <c r="K86" s="95"/>
      <c r="L86" s="1"/>
      <c r="M86" s="1"/>
    </row>
    <row r="87" spans="1:13" ht="18" customHeight="1">
      <c r="A87" s="3"/>
      <c r="B87" s="32" t="s">
        <v>151</v>
      </c>
      <c r="C87" s="424"/>
      <c r="D87" s="393"/>
      <c r="E87" s="393"/>
      <c r="F87" s="393"/>
      <c r="G87" s="33">
        <v>162</v>
      </c>
      <c r="H87" s="59"/>
      <c r="I87" s="240">
        <f t="shared" si="12"/>
        <v>0</v>
      </c>
      <c r="J87" s="1"/>
      <c r="K87" s="95"/>
      <c r="L87" s="1"/>
      <c r="M87" s="1"/>
    </row>
    <row r="88" spans="1:13" ht="18" customHeight="1">
      <c r="A88" s="3"/>
      <c r="B88" s="32" t="s">
        <v>152</v>
      </c>
      <c r="C88" s="422" t="s">
        <v>1274</v>
      </c>
      <c r="D88" s="391">
        <v>318</v>
      </c>
      <c r="E88" s="391">
        <v>529.95000000000005</v>
      </c>
      <c r="F88" s="391" t="s">
        <v>85</v>
      </c>
      <c r="G88" s="33">
        <v>157</v>
      </c>
      <c r="H88" s="59"/>
      <c r="I88" s="240">
        <f t="shared" si="12"/>
        <v>0</v>
      </c>
      <c r="J88" s="1"/>
      <c r="K88" s="95"/>
      <c r="L88" s="1"/>
      <c r="M88" s="1"/>
    </row>
    <row r="89" spans="1:13" ht="18" customHeight="1">
      <c r="A89" s="3"/>
      <c r="B89" s="32" t="s">
        <v>153</v>
      </c>
      <c r="C89" s="423"/>
      <c r="D89" s="392"/>
      <c r="E89" s="392"/>
      <c r="F89" s="392"/>
      <c r="G89" s="33">
        <v>159</v>
      </c>
      <c r="H89" s="59"/>
      <c r="I89" s="240">
        <f t="shared" si="12"/>
        <v>0</v>
      </c>
      <c r="J89" s="1"/>
      <c r="K89" s="95"/>
      <c r="L89" s="1"/>
      <c r="M89" s="1"/>
    </row>
    <row r="90" spans="1:13" ht="18" customHeight="1">
      <c r="A90" s="3"/>
      <c r="B90" s="32" t="s">
        <v>154</v>
      </c>
      <c r="C90" s="423"/>
      <c r="D90" s="392"/>
      <c r="E90" s="392"/>
      <c r="F90" s="392"/>
      <c r="G90" s="33">
        <v>162</v>
      </c>
      <c r="H90" s="59"/>
      <c r="I90" s="240">
        <f t="shared" si="12"/>
        <v>0</v>
      </c>
      <c r="J90" s="1"/>
      <c r="K90" s="95"/>
      <c r="L90" s="1"/>
      <c r="M90" s="1"/>
    </row>
    <row r="91" spans="1:13" ht="18" customHeight="1">
      <c r="A91" s="3"/>
      <c r="B91" s="32" t="s">
        <v>155</v>
      </c>
      <c r="C91" s="424"/>
      <c r="D91" s="393"/>
      <c r="E91" s="393"/>
      <c r="F91" s="393"/>
      <c r="G91" s="33">
        <v>165</v>
      </c>
      <c r="H91" s="59"/>
      <c r="I91" s="240">
        <f t="shared" si="12"/>
        <v>0</v>
      </c>
      <c r="J91" s="1"/>
      <c r="K91" s="95"/>
      <c r="L91" s="1"/>
      <c r="M91" s="1"/>
    </row>
    <row r="92" spans="1:13" ht="18" customHeight="1">
      <c r="A92" s="3"/>
      <c r="B92" s="32" t="s">
        <v>156</v>
      </c>
      <c r="C92" s="422" t="s">
        <v>1275</v>
      </c>
      <c r="D92" s="391">
        <v>300</v>
      </c>
      <c r="E92" s="391">
        <v>499.95</v>
      </c>
      <c r="F92" s="391" t="s">
        <v>85</v>
      </c>
      <c r="G92" s="33">
        <v>152</v>
      </c>
      <c r="H92" s="59"/>
      <c r="I92" s="240">
        <f>H92*300</f>
        <v>0</v>
      </c>
      <c r="J92" s="1"/>
      <c r="K92" s="95"/>
      <c r="L92" s="1"/>
      <c r="M92" s="1"/>
    </row>
    <row r="93" spans="1:13" ht="18" customHeight="1">
      <c r="A93" s="3"/>
      <c r="B93" s="32" t="s">
        <v>157</v>
      </c>
      <c r="C93" s="423"/>
      <c r="D93" s="392"/>
      <c r="E93" s="392"/>
      <c r="F93" s="392"/>
      <c r="G93" s="33">
        <v>155</v>
      </c>
      <c r="H93" s="59"/>
      <c r="I93" s="240">
        <f t="shared" ref="I93:I109" si="13">H93*300</f>
        <v>0</v>
      </c>
      <c r="J93" s="1"/>
      <c r="K93" s="95"/>
      <c r="L93" s="1"/>
      <c r="M93" s="1"/>
    </row>
    <row r="94" spans="1:13" ht="18" customHeight="1">
      <c r="A94" s="3"/>
      <c r="B94" s="32" t="s">
        <v>158</v>
      </c>
      <c r="C94" s="423"/>
      <c r="D94" s="392"/>
      <c r="E94" s="392"/>
      <c r="F94" s="392"/>
      <c r="G94" s="33">
        <v>157</v>
      </c>
      <c r="H94" s="59"/>
      <c r="I94" s="240">
        <f t="shared" si="13"/>
        <v>0</v>
      </c>
      <c r="J94" s="1"/>
      <c r="K94" s="95"/>
      <c r="L94" s="1"/>
      <c r="M94" s="1"/>
    </row>
    <row r="95" spans="1:13" ht="18" customHeight="1">
      <c r="A95" s="3"/>
      <c r="B95" s="32" t="s">
        <v>159</v>
      </c>
      <c r="C95" s="423"/>
      <c r="D95" s="392"/>
      <c r="E95" s="392"/>
      <c r="F95" s="392"/>
      <c r="G95" s="33">
        <v>159</v>
      </c>
      <c r="H95" s="59"/>
      <c r="I95" s="240">
        <f t="shared" si="13"/>
        <v>0</v>
      </c>
      <c r="J95" s="1"/>
      <c r="K95" s="95"/>
      <c r="L95" s="1"/>
      <c r="M95" s="1"/>
    </row>
    <row r="96" spans="1:13" ht="18" customHeight="1">
      <c r="A96" s="3"/>
      <c r="B96" s="32" t="s">
        <v>160</v>
      </c>
      <c r="C96" s="424"/>
      <c r="D96" s="393"/>
      <c r="E96" s="393"/>
      <c r="F96" s="393"/>
      <c r="G96" s="33">
        <v>162</v>
      </c>
      <c r="H96" s="59"/>
      <c r="I96" s="240">
        <f t="shared" si="13"/>
        <v>0</v>
      </c>
      <c r="J96" s="1"/>
      <c r="K96" s="95"/>
      <c r="L96" s="1"/>
      <c r="M96" s="1"/>
    </row>
    <row r="97" spans="1:13" ht="18" customHeight="1">
      <c r="A97" s="3"/>
      <c r="B97" s="32" t="s">
        <v>161</v>
      </c>
      <c r="C97" s="422" t="s">
        <v>1276</v>
      </c>
      <c r="D97" s="391">
        <v>300</v>
      </c>
      <c r="E97" s="391">
        <v>499.95</v>
      </c>
      <c r="F97" s="391" t="s">
        <v>85</v>
      </c>
      <c r="G97" s="33">
        <v>157</v>
      </c>
      <c r="H97" s="59"/>
      <c r="I97" s="240">
        <f t="shared" si="13"/>
        <v>0</v>
      </c>
      <c r="J97" s="1"/>
      <c r="K97" s="95"/>
      <c r="L97" s="1"/>
      <c r="M97" s="1"/>
    </row>
    <row r="98" spans="1:13" ht="18" customHeight="1">
      <c r="A98" s="3"/>
      <c r="B98" s="32" t="s">
        <v>162</v>
      </c>
      <c r="C98" s="423"/>
      <c r="D98" s="392"/>
      <c r="E98" s="392"/>
      <c r="F98" s="392"/>
      <c r="G98" s="33">
        <v>159</v>
      </c>
      <c r="H98" s="59"/>
      <c r="I98" s="240">
        <f t="shared" si="13"/>
        <v>0</v>
      </c>
      <c r="J98" s="1"/>
      <c r="K98" s="95"/>
      <c r="L98" s="1"/>
      <c r="M98" s="1"/>
    </row>
    <row r="99" spans="1:13" ht="18" customHeight="1">
      <c r="A99" s="3"/>
      <c r="B99" s="32" t="s">
        <v>163</v>
      </c>
      <c r="C99" s="423"/>
      <c r="D99" s="392"/>
      <c r="E99" s="392"/>
      <c r="F99" s="392"/>
      <c r="G99" s="33">
        <v>162</v>
      </c>
      <c r="H99" s="59"/>
      <c r="I99" s="240">
        <f t="shared" si="13"/>
        <v>0</v>
      </c>
      <c r="J99" s="1"/>
      <c r="K99" s="95"/>
      <c r="L99" s="1"/>
      <c r="M99" s="1"/>
    </row>
    <row r="100" spans="1:13" ht="18" customHeight="1">
      <c r="A100" s="3"/>
      <c r="B100" s="32" t="s">
        <v>164</v>
      </c>
      <c r="C100" s="424"/>
      <c r="D100" s="393"/>
      <c r="E100" s="393"/>
      <c r="F100" s="393"/>
      <c r="G100" s="33">
        <v>165</v>
      </c>
      <c r="H100" s="59"/>
      <c r="I100" s="240">
        <f t="shared" si="13"/>
        <v>0</v>
      </c>
      <c r="J100" s="1"/>
      <c r="K100" s="95"/>
      <c r="L100" s="1"/>
      <c r="M100" s="1"/>
    </row>
    <row r="101" spans="1:13" ht="18" customHeight="1">
      <c r="A101" s="3"/>
      <c r="B101" s="32" t="s">
        <v>165</v>
      </c>
      <c r="C101" s="422" t="s">
        <v>1277</v>
      </c>
      <c r="D101" s="391">
        <v>300</v>
      </c>
      <c r="E101" s="391">
        <v>499.95</v>
      </c>
      <c r="F101" s="391" t="s">
        <v>85</v>
      </c>
      <c r="G101" s="33">
        <v>152</v>
      </c>
      <c r="H101" s="59"/>
      <c r="I101" s="240">
        <f t="shared" si="13"/>
        <v>0</v>
      </c>
      <c r="J101" s="1"/>
      <c r="K101" s="95"/>
      <c r="L101" s="1"/>
      <c r="M101" s="1"/>
    </row>
    <row r="102" spans="1:13" ht="18" customHeight="1">
      <c r="A102" s="3"/>
      <c r="B102" s="32" t="s">
        <v>166</v>
      </c>
      <c r="C102" s="423"/>
      <c r="D102" s="392"/>
      <c r="E102" s="392"/>
      <c r="F102" s="392"/>
      <c r="G102" s="33">
        <v>155</v>
      </c>
      <c r="H102" s="59"/>
      <c r="I102" s="240">
        <f t="shared" si="13"/>
        <v>0</v>
      </c>
      <c r="J102" s="1"/>
      <c r="K102" s="95"/>
      <c r="L102" s="1"/>
      <c r="M102" s="1"/>
    </row>
    <row r="103" spans="1:13" ht="18" customHeight="1">
      <c r="A103" s="3"/>
      <c r="B103" s="32" t="s">
        <v>167</v>
      </c>
      <c r="C103" s="423"/>
      <c r="D103" s="392"/>
      <c r="E103" s="392"/>
      <c r="F103" s="392"/>
      <c r="G103" s="33">
        <v>157</v>
      </c>
      <c r="H103" s="59"/>
      <c r="I103" s="240">
        <f t="shared" si="13"/>
        <v>0</v>
      </c>
      <c r="J103" s="1"/>
      <c r="K103" s="95"/>
      <c r="L103" s="1"/>
      <c r="M103" s="1"/>
    </row>
    <row r="104" spans="1:13" ht="18" customHeight="1">
      <c r="A104" s="3"/>
      <c r="B104" s="32" t="s">
        <v>168</v>
      </c>
      <c r="C104" s="423"/>
      <c r="D104" s="392"/>
      <c r="E104" s="392"/>
      <c r="F104" s="392"/>
      <c r="G104" s="33">
        <v>159</v>
      </c>
      <c r="H104" s="59"/>
      <c r="I104" s="240">
        <f t="shared" si="13"/>
        <v>0</v>
      </c>
      <c r="J104" s="1"/>
      <c r="K104" s="95"/>
      <c r="L104" s="1"/>
      <c r="M104" s="1"/>
    </row>
    <row r="105" spans="1:13" ht="18" customHeight="1">
      <c r="A105" s="3"/>
      <c r="B105" s="32" t="s">
        <v>169</v>
      </c>
      <c r="C105" s="424"/>
      <c r="D105" s="393"/>
      <c r="E105" s="393"/>
      <c r="F105" s="393"/>
      <c r="G105" s="33">
        <v>162</v>
      </c>
      <c r="H105" s="59"/>
      <c r="I105" s="240">
        <f t="shared" si="13"/>
        <v>0</v>
      </c>
      <c r="J105" s="1"/>
      <c r="K105" s="95"/>
      <c r="L105" s="1"/>
      <c r="M105" s="1"/>
    </row>
    <row r="106" spans="1:13" ht="18" customHeight="1">
      <c r="A106" s="3"/>
      <c r="B106" s="32" t="s">
        <v>170</v>
      </c>
      <c r="C106" s="422" t="s">
        <v>1278</v>
      </c>
      <c r="D106" s="391">
        <v>300</v>
      </c>
      <c r="E106" s="391">
        <v>499.95</v>
      </c>
      <c r="F106" s="391" t="s">
        <v>85</v>
      </c>
      <c r="G106" s="33">
        <v>157</v>
      </c>
      <c r="H106" s="59"/>
      <c r="I106" s="240">
        <f>H106*300</f>
        <v>0</v>
      </c>
      <c r="J106" s="1"/>
      <c r="K106" s="95"/>
      <c r="L106" s="1"/>
      <c r="M106" s="1"/>
    </row>
    <row r="107" spans="1:13" ht="18" customHeight="1">
      <c r="A107" s="3"/>
      <c r="B107" s="32" t="s">
        <v>171</v>
      </c>
      <c r="C107" s="423"/>
      <c r="D107" s="392"/>
      <c r="E107" s="392"/>
      <c r="F107" s="392"/>
      <c r="G107" s="33">
        <v>159</v>
      </c>
      <c r="H107" s="59"/>
      <c r="I107" s="240">
        <f t="shared" si="13"/>
        <v>0</v>
      </c>
      <c r="J107" s="1"/>
      <c r="K107" s="95"/>
      <c r="L107" s="1"/>
      <c r="M107" s="1"/>
    </row>
    <row r="108" spans="1:13" ht="18" customHeight="1">
      <c r="A108" s="3"/>
      <c r="B108" s="32" t="s">
        <v>172</v>
      </c>
      <c r="C108" s="423"/>
      <c r="D108" s="392"/>
      <c r="E108" s="392"/>
      <c r="F108" s="392"/>
      <c r="G108" s="33">
        <v>162</v>
      </c>
      <c r="H108" s="59"/>
      <c r="I108" s="240">
        <f t="shared" si="13"/>
        <v>0</v>
      </c>
      <c r="J108" s="1"/>
      <c r="K108" s="95"/>
      <c r="L108" s="1"/>
      <c r="M108" s="1"/>
    </row>
    <row r="109" spans="1:13" ht="18" customHeight="1">
      <c r="A109" s="3"/>
      <c r="B109" s="32" t="s">
        <v>173</v>
      </c>
      <c r="C109" s="424"/>
      <c r="D109" s="393"/>
      <c r="E109" s="393"/>
      <c r="F109" s="393"/>
      <c r="G109" s="33">
        <v>165</v>
      </c>
      <c r="H109" s="59"/>
      <c r="I109" s="240">
        <f t="shared" si="13"/>
        <v>0</v>
      </c>
      <c r="J109" s="1"/>
      <c r="K109" s="95"/>
      <c r="L109" s="1"/>
      <c r="M109" s="1"/>
    </row>
    <row r="110" spans="1:13" ht="18" customHeight="1">
      <c r="A110" s="3"/>
      <c r="B110" s="32" t="s">
        <v>176</v>
      </c>
      <c r="C110" s="422" t="s">
        <v>1279</v>
      </c>
      <c r="D110" s="391">
        <v>282</v>
      </c>
      <c r="E110" s="391">
        <v>469.95</v>
      </c>
      <c r="F110" s="391" t="s">
        <v>85</v>
      </c>
      <c r="G110" s="33">
        <v>153</v>
      </c>
      <c r="H110" s="59"/>
      <c r="I110" s="240">
        <f>H110*282</f>
        <v>0</v>
      </c>
      <c r="J110" s="1"/>
      <c r="K110" s="95"/>
      <c r="L110" s="1"/>
      <c r="M110" s="1"/>
    </row>
    <row r="111" spans="1:13" ht="18" customHeight="1">
      <c r="A111" s="3"/>
      <c r="B111" s="32" t="s">
        <v>174</v>
      </c>
      <c r="C111" s="423"/>
      <c r="D111" s="392"/>
      <c r="E111" s="392"/>
      <c r="F111" s="392"/>
      <c r="G111" s="33">
        <v>156</v>
      </c>
      <c r="H111" s="59"/>
      <c r="I111" s="240">
        <f t="shared" ref="I111:I112" si="14">H111*282</f>
        <v>0</v>
      </c>
      <c r="J111" s="1"/>
      <c r="K111" s="95"/>
      <c r="L111" s="1"/>
      <c r="M111" s="1"/>
    </row>
    <row r="112" spans="1:13" ht="18" customHeight="1">
      <c r="A112" s="3"/>
      <c r="B112" s="32" t="s">
        <v>175</v>
      </c>
      <c r="C112" s="423"/>
      <c r="D112" s="392"/>
      <c r="E112" s="392"/>
      <c r="F112" s="392"/>
      <c r="G112" s="33">
        <v>159</v>
      </c>
      <c r="H112" s="59"/>
      <c r="I112" s="240">
        <f t="shared" si="14"/>
        <v>0</v>
      </c>
      <c r="J112" s="1"/>
      <c r="K112" s="95"/>
      <c r="L112" s="1"/>
      <c r="M112" s="1"/>
    </row>
    <row r="113" spans="1:13" ht="18" customHeight="1">
      <c r="A113" s="3"/>
      <c r="B113" s="32" t="s">
        <v>177</v>
      </c>
      <c r="C113" s="422" t="s">
        <v>1280</v>
      </c>
      <c r="D113" s="391">
        <v>318</v>
      </c>
      <c r="E113" s="391">
        <v>529.95000000000005</v>
      </c>
      <c r="F113" s="391" t="s">
        <v>85</v>
      </c>
      <c r="G113" s="33">
        <v>159</v>
      </c>
      <c r="H113" s="59"/>
      <c r="I113" s="240">
        <f>H113*318</f>
        <v>0</v>
      </c>
      <c r="J113" s="1"/>
      <c r="K113" s="95"/>
      <c r="L113" s="1"/>
      <c r="M113" s="1"/>
    </row>
    <row r="114" spans="1:13" ht="18" customHeight="1">
      <c r="A114" s="3"/>
      <c r="B114" s="32" t="s">
        <v>178</v>
      </c>
      <c r="C114" s="423"/>
      <c r="D114" s="392"/>
      <c r="E114" s="392"/>
      <c r="F114" s="392"/>
      <c r="G114" s="33">
        <v>163</v>
      </c>
      <c r="H114" s="59"/>
      <c r="I114" s="240">
        <f t="shared" ref="I114:I116" si="15">H114*318</f>
        <v>0</v>
      </c>
      <c r="J114" s="1"/>
      <c r="K114" s="95"/>
      <c r="L114" s="1"/>
      <c r="M114" s="1"/>
    </row>
    <row r="115" spans="1:13" ht="18" customHeight="1">
      <c r="A115" s="3"/>
      <c r="B115" s="32" t="s">
        <v>179</v>
      </c>
      <c r="C115" s="423"/>
      <c r="D115" s="392"/>
      <c r="E115" s="392"/>
      <c r="F115" s="392"/>
      <c r="G115" s="33">
        <v>167</v>
      </c>
      <c r="H115" s="59"/>
      <c r="I115" s="240">
        <f t="shared" si="15"/>
        <v>0</v>
      </c>
      <c r="J115" s="1"/>
      <c r="K115" s="95"/>
      <c r="L115" s="1"/>
      <c r="M115" s="1"/>
    </row>
    <row r="116" spans="1:13" ht="18" customHeight="1">
      <c r="A116" s="3"/>
      <c r="B116" s="32" t="s">
        <v>180</v>
      </c>
      <c r="C116" s="424"/>
      <c r="D116" s="393"/>
      <c r="E116" s="393"/>
      <c r="F116" s="393"/>
      <c r="G116" s="33">
        <v>171</v>
      </c>
      <c r="H116" s="59"/>
      <c r="I116" s="240">
        <f t="shared" si="15"/>
        <v>0</v>
      </c>
      <c r="J116" s="1"/>
      <c r="K116" s="95"/>
      <c r="L116" s="1"/>
      <c r="M116" s="1"/>
    </row>
    <row r="117" spans="1:13" ht="18" customHeight="1">
      <c r="A117" s="3"/>
      <c r="B117" s="32" t="s">
        <v>181</v>
      </c>
      <c r="C117" s="422" t="s">
        <v>1281</v>
      </c>
      <c r="D117" s="391">
        <v>270</v>
      </c>
      <c r="E117" s="391">
        <v>449.95</v>
      </c>
      <c r="F117" s="391" t="s">
        <v>85</v>
      </c>
      <c r="G117" s="33">
        <v>152</v>
      </c>
      <c r="H117" s="59"/>
      <c r="I117" s="240">
        <f>H117*270</f>
        <v>0</v>
      </c>
      <c r="J117" s="1"/>
      <c r="K117" s="95"/>
      <c r="L117" s="22"/>
      <c r="M117" s="1"/>
    </row>
    <row r="118" spans="1:13" ht="18" customHeight="1">
      <c r="A118" s="3"/>
      <c r="B118" s="32" t="s">
        <v>182</v>
      </c>
      <c r="C118" s="423"/>
      <c r="D118" s="392"/>
      <c r="E118" s="392"/>
      <c r="F118" s="392"/>
      <c r="G118" s="33">
        <v>155</v>
      </c>
      <c r="H118" s="59"/>
      <c r="I118" s="240">
        <f t="shared" ref="I118:I120" si="16">H118*270</f>
        <v>0</v>
      </c>
      <c r="J118" s="1"/>
      <c r="K118" s="95"/>
      <c r="L118" s="1"/>
      <c r="M118" s="1"/>
    </row>
    <row r="119" spans="1:13" ht="18" customHeight="1">
      <c r="A119" s="3"/>
      <c r="B119" s="32" t="s">
        <v>183</v>
      </c>
      <c r="C119" s="423"/>
      <c r="D119" s="392"/>
      <c r="E119" s="392"/>
      <c r="F119" s="392"/>
      <c r="G119" s="33">
        <v>158</v>
      </c>
      <c r="H119" s="59"/>
      <c r="I119" s="240">
        <f t="shared" si="16"/>
        <v>0</v>
      </c>
      <c r="J119" s="1"/>
      <c r="K119" s="95"/>
      <c r="L119" s="1"/>
      <c r="M119" s="1"/>
    </row>
    <row r="120" spans="1:13" ht="18" customHeight="1">
      <c r="A120" s="3"/>
      <c r="B120" s="32" t="s">
        <v>184</v>
      </c>
      <c r="C120" s="424"/>
      <c r="D120" s="393"/>
      <c r="E120" s="393"/>
      <c r="F120" s="393"/>
      <c r="G120" s="33">
        <v>161</v>
      </c>
      <c r="H120" s="59"/>
      <c r="I120" s="240">
        <f t="shared" si="16"/>
        <v>0</v>
      </c>
      <c r="J120" s="1"/>
      <c r="K120" s="95"/>
      <c r="L120" s="1"/>
      <c r="M120" s="1"/>
    </row>
    <row r="121" spans="1:13" ht="18" customHeight="1">
      <c r="A121" s="3"/>
      <c r="B121" s="32" t="s">
        <v>185</v>
      </c>
      <c r="C121" s="422" t="s">
        <v>1282</v>
      </c>
      <c r="D121" s="391">
        <v>240</v>
      </c>
      <c r="E121" s="391">
        <v>399.95</v>
      </c>
      <c r="F121" s="391" t="s">
        <v>85</v>
      </c>
      <c r="G121" s="33">
        <v>152</v>
      </c>
      <c r="H121" s="59"/>
      <c r="I121" s="240">
        <f>H121*240</f>
        <v>0</v>
      </c>
      <c r="J121" s="1"/>
      <c r="K121" s="95"/>
      <c r="L121" s="4"/>
      <c r="M121" s="1"/>
    </row>
    <row r="122" spans="1:13" ht="18" customHeight="1">
      <c r="A122" s="3"/>
      <c r="B122" s="32" t="s">
        <v>186</v>
      </c>
      <c r="C122" s="423"/>
      <c r="D122" s="392"/>
      <c r="E122" s="392"/>
      <c r="F122" s="392"/>
      <c r="G122" s="33">
        <v>155</v>
      </c>
      <c r="H122" s="59"/>
      <c r="I122" s="240">
        <f t="shared" ref="I122:I124" si="17">H122*240</f>
        <v>0</v>
      </c>
      <c r="J122" s="1"/>
      <c r="K122" s="95"/>
      <c r="L122" s="4"/>
      <c r="M122" s="1"/>
    </row>
    <row r="123" spans="1:13" ht="18" customHeight="1">
      <c r="A123" s="3"/>
      <c r="B123" s="32" t="s">
        <v>187</v>
      </c>
      <c r="C123" s="423"/>
      <c r="D123" s="392"/>
      <c r="E123" s="392"/>
      <c r="F123" s="392"/>
      <c r="G123" s="33">
        <v>159</v>
      </c>
      <c r="H123" s="59"/>
      <c r="I123" s="240">
        <f t="shared" si="17"/>
        <v>0</v>
      </c>
      <c r="J123" s="1"/>
      <c r="K123" s="95"/>
      <c r="L123" s="4"/>
      <c r="M123" s="1"/>
    </row>
    <row r="124" spans="1:13" ht="18" customHeight="1">
      <c r="A124" s="3"/>
      <c r="B124" s="32" t="s">
        <v>188</v>
      </c>
      <c r="C124" s="424"/>
      <c r="D124" s="393"/>
      <c r="E124" s="393"/>
      <c r="F124" s="393"/>
      <c r="G124" s="33">
        <v>162</v>
      </c>
      <c r="H124" s="59"/>
      <c r="I124" s="240">
        <f t="shared" si="17"/>
        <v>0</v>
      </c>
      <c r="J124" s="1"/>
      <c r="K124" s="95"/>
      <c r="L124" s="4"/>
      <c r="M124" s="1"/>
    </row>
    <row r="125" spans="1:13" ht="18" customHeight="1">
      <c r="A125" s="3"/>
      <c r="B125" s="31" t="s">
        <v>197</v>
      </c>
      <c r="C125" s="422" t="s">
        <v>1283</v>
      </c>
      <c r="D125" s="391">
        <v>180</v>
      </c>
      <c r="E125" s="391">
        <v>299.95</v>
      </c>
      <c r="F125" s="391" t="s">
        <v>85</v>
      </c>
      <c r="G125" s="33">
        <v>152</v>
      </c>
      <c r="H125" s="59"/>
      <c r="I125" s="240">
        <f>H125*180</f>
        <v>0</v>
      </c>
      <c r="J125" s="1"/>
      <c r="K125" s="95"/>
      <c r="L125" s="4"/>
      <c r="M125" s="1"/>
    </row>
    <row r="126" spans="1:13" ht="18" customHeight="1">
      <c r="A126" s="3"/>
      <c r="B126" s="31" t="s">
        <v>198</v>
      </c>
      <c r="C126" s="423"/>
      <c r="D126" s="392"/>
      <c r="E126" s="392"/>
      <c r="F126" s="392"/>
      <c r="G126" s="33">
        <v>155</v>
      </c>
      <c r="H126" s="59"/>
      <c r="I126" s="240">
        <f t="shared" ref="I126:I140" si="18">H126*180</f>
        <v>0</v>
      </c>
      <c r="J126" s="1"/>
      <c r="K126" s="95"/>
      <c r="L126" s="4"/>
      <c r="M126" s="1"/>
    </row>
    <row r="127" spans="1:13" ht="18" customHeight="1">
      <c r="A127" s="3"/>
      <c r="B127" s="31" t="s">
        <v>199</v>
      </c>
      <c r="C127" s="423"/>
      <c r="D127" s="392"/>
      <c r="E127" s="392"/>
      <c r="F127" s="392"/>
      <c r="G127" s="33">
        <v>158</v>
      </c>
      <c r="H127" s="59"/>
      <c r="I127" s="240">
        <f t="shared" si="18"/>
        <v>0</v>
      </c>
      <c r="J127" s="1"/>
      <c r="K127" s="95"/>
      <c r="L127" s="4"/>
      <c r="M127" s="1"/>
    </row>
    <row r="128" spans="1:13" ht="18" customHeight="1">
      <c r="A128" s="3"/>
      <c r="B128" s="31" t="s">
        <v>200</v>
      </c>
      <c r="C128" s="424"/>
      <c r="D128" s="393"/>
      <c r="E128" s="393"/>
      <c r="F128" s="393"/>
      <c r="G128" s="33">
        <v>162</v>
      </c>
      <c r="H128" s="59"/>
      <c r="I128" s="240">
        <f t="shared" si="18"/>
        <v>0</v>
      </c>
      <c r="J128" s="1"/>
      <c r="K128" s="95"/>
      <c r="L128" s="4"/>
      <c r="M128" s="1"/>
    </row>
    <row r="129" spans="1:13" ht="18" customHeight="1">
      <c r="A129" s="3"/>
      <c r="B129" s="31" t="s">
        <v>201</v>
      </c>
      <c r="C129" s="422" t="s">
        <v>1284</v>
      </c>
      <c r="D129" s="391">
        <v>180</v>
      </c>
      <c r="E129" s="391">
        <v>299.95</v>
      </c>
      <c r="F129" s="391" t="s">
        <v>85</v>
      </c>
      <c r="G129" s="33">
        <v>156</v>
      </c>
      <c r="H129" s="59"/>
      <c r="I129" s="240">
        <f t="shared" si="18"/>
        <v>0</v>
      </c>
      <c r="J129" s="1"/>
      <c r="K129" s="95"/>
      <c r="L129" s="4"/>
      <c r="M129" s="1"/>
    </row>
    <row r="130" spans="1:13" ht="18" customHeight="1">
      <c r="A130" s="3"/>
      <c r="B130" s="31" t="s">
        <v>202</v>
      </c>
      <c r="C130" s="423"/>
      <c r="D130" s="392"/>
      <c r="E130" s="392"/>
      <c r="F130" s="392"/>
      <c r="G130" s="33">
        <v>159</v>
      </c>
      <c r="H130" s="59"/>
      <c r="I130" s="240">
        <f t="shared" si="18"/>
        <v>0</v>
      </c>
      <c r="J130" s="1"/>
      <c r="K130" s="95"/>
      <c r="L130" s="4"/>
      <c r="M130" s="1"/>
    </row>
    <row r="131" spans="1:13" ht="18" customHeight="1">
      <c r="A131" s="3"/>
      <c r="B131" s="31" t="s">
        <v>203</v>
      </c>
      <c r="C131" s="423"/>
      <c r="D131" s="392"/>
      <c r="E131" s="392"/>
      <c r="F131" s="392"/>
      <c r="G131" s="33">
        <v>163</v>
      </c>
      <c r="H131" s="59"/>
      <c r="I131" s="240">
        <f t="shared" si="18"/>
        <v>0</v>
      </c>
      <c r="J131" s="1"/>
      <c r="K131" s="95"/>
      <c r="L131" s="4"/>
      <c r="M131" s="1"/>
    </row>
    <row r="132" spans="1:13" ht="18" customHeight="1">
      <c r="A132" s="3"/>
      <c r="B132" s="29" t="s">
        <v>204</v>
      </c>
      <c r="C132" s="424"/>
      <c r="D132" s="393"/>
      <c r="E132" s="393"/>
      <c r="F132" s="393"/>
      <c r="G132" s="33">
        <v>165</v>
      </c>
      <c r="H132" s="59"/>
      <c r="I132" s="240">
        <f t="shared" si="18"/>
        <v>0</v>
      </c>
      <c r="J132" s="1"/>
      <c r="K132" s="95"/>
      <c r="L132" s="4"/>
      <c r="M132" s="1"/>
    </row>
    <row r="133" spans="1:13" ht="18" customHeight="1">
      <c r="A133" s="3"/>
      <c r="B133" s="31" t="s">
        <v>189</v>
      </c>
      <c r="C133" s="422" t="s">
        <v>1285</v>
      </c>
      <c r="D133" s="391">
        <v>180</v>
      </c>
      <c r="E133" s="391">
        <v>299.95</v>
      </c>
      <c r="F133" s="391" t="s">
        <v>85</v>
      </c>
      <c r="G133" s="33">
        <v>152</v>
      </c>
      <c r="H133" s="59"/>
      <c r="I133" s="240">
        <f t="shared" si="18"/>
        <v>0</v>
      </c>
      <c r="J133" s="1"/>
      <c r="K133" s="95"/>
      <c r="L133" s="4"/>
      <c r="M133" s="1"/>
    </row>
    <row r="134" spans="1:13" ht="18" customHeight="1">
      <c r="A134" s="3"/>
      <c r="B134" s="31" t="s">
        <v>190</v>
      </c>
      <c r="C134" s="423"/>
      <c r="D134" s="392"/>
      <c r="E134" s="392"/>
      <c r="F134" s="392"/>
      <c r="G134" s="33">
        <v>155</v>
      </c>
      <c r="H134" s="59"/>
      <c r="I134" s="240">
        <f t="shared" si="18"/>
        <v>0</v>
      </c>
      <c r="J134" s="1"/>
      <c r="K134" s="95"/>
      <c r="L134" s="4"/>
      <c r="M134" s="1"/>
    </row>
    <row r="135" spans="1:13" ht="18" customHeight="1">
      <c r="A135" s="3"/>
      <c r="B135" s="31" t="s">
        <v>191</v>
      </c>
      <c r="C135" s="423"/>
      <c r="D135" s="392"/>
      <c r="E135" s="392"/>
      <c r="F135" s="392"/>
      <c r="G135" s="33">
        <v>158</v>
      </c>
      <c r="H135" s="59"/>
      <c r="I135" s="240">
        <f t="shared" si="18"/>
        <v>0</v>
      </c>
      <c r="J135" s="1"/>
      <c r="K135" s="95"/>
      <c r="L135" s="4"/>
      <c r="M135" s="1"/>
    </row>
    <row r="136" spans="1:13" ht="18" customHeight="1">
      <c r="A136" s="3"/>
      <c r="B136" s="31" t="s">
        <v>192</v>
      </c>
      <c r="C136" s="424"/>
      <c r="D136" s="393"/>
      <c r="E136" s="393"/>
      <c r="F136" s="393"/>
      <c r="G136" s="33">
        <v>162</v>
      </c>
      <c r="H136" s="59"/>
      <c r="I136" s="240">
        <f t="shared" si="18"/>
        <v>0</v>
      </c>
      <c r="J136" s="1"/>
      <c r="K136" s="95"/>
      <c r="L136" s="4"/>
      <c r="M136" s="1"/>
    </row>
    <row r="137" spans="1:13" ht="18" customHeight="1">
      <c r="A137" s="3"/>
      <c r="B137" s="31" t="s">
        <v>193</v>
      </c>
      <c r="C137" s="422" t="s">
        <v>1286</v>
      </c>
      <c r="D137" s="391">
        <v>180</v>
      </c>
      <c r="E137" s="391">
        <v>299.95</v>
      </c>
      <c r="F137" s="391" t="s">
        <v>85</v>
      </c>
      <c r="G137" s="33">
        <v>156</v>
      </c>
      <c r="H137" s="59"/>
      <c r="I137" s="240">
        <f t="shared" si="18"/>
        <v>0</v>
      </c>
      <c r="J137" s="1"/>
      <c r="K137" s="95"/>
      <c r="L137" s="4"/>
      <c r="M137" s="1"/>
    </row>
    <row r="138" spans="1:13" ht="18" customHeight="1">
      <c r="A138" s="3"/>
      <c r="B138" s="31" t="s">
        <v>194</v>
      </c>
      <c r="C138" s="423"/>
      <c r="D138" s="392"/>
      <c r="E138" s="392"/>
      <c r="F138" s="392"/>
      <c r="G138" s="33">
        <v>159</v>
      </c>
      <c r="H138" s="59"/>
      <c r="I138" s="240">
        <f t="shared" si="18"/>
        <v>0</v>
      </c>
      <c r="J138" s="1"/>
      <c r="K138" s="95"/>
      <c r="L138" s="4"/>
      <c r="M138" s="1"/>
    </row>
    <row r="139" spans="1:13" ht="18" customHeight="1">
      <c r="A139" s="3"/>
      <c r="B139" s="31" t="s">
        <v>195</v>
      </c>
      <c r="C139" s="423"/>
      <c r="D139" s="392"/>
      <c r="E139" s="392"/>
      <c r="F139" s="392"/>
      <c r="G139" s="33">
        <v>163</v>
      </c>
      <c r="H139" s="59"/>
      <c r="I139" s="240">
        <f t="shared" si="18"/>
        <v>0</v>
      </c>
      <c r="J139" s="1"/>
      <c r="K139" s="95"/>
      <c r="L139" s="4"/>
      <c r="M139" s="1"/>
    </row>
    <row r="140" spans="1:13" ht="18" customHeight="1">
      <c r="A140" s="3"/>
      <c r="B140" s="29" t="s">
        <v>196</v>
      </c>
      <c r="C140" s="424"/>
      <c r="D140" s="393"/>
      <c r="E140" s="393"/>
      <c r="F140" s="393"/>
      <c r="G140" s="33">
        <v>165</v>
      </c>
      <c r="H140" s="59"/>
      <c r="I140" s="240">
        <f t="shared" si="18"/>
        <v>0</v>
      </c>
      <c r="J140" s="1"/>
      <c r="K140" s="95"/>
      <c r="L140" s="4"/>
      <c r="M140" s="1"/>
    </row>
    <row r="141" spans="1:13" s="279" customFormat="1" ht="8" customHeight="1" thickBot="1">
      <c r="A141" s="6"/>
      <c r="B141" s="15"/>
      <c r="C141" s="47"/>
      <c r="D141" s="69"/>
      <c r="E141" s="69"/>
      <c r="F141" s="69"/>
      <c r="G141" s="47"/>
      <c r="H141" s="73"/>
      <c r="I141" s="69"/>
      <c r="J141" s="11"/>
      <c r="K141" s="104"/>
      <c r="L141" s="8"/>
      <c r="M141" s="8"/>
    </row>
    <row r="142" spans="1:13" s="279" customFormat="1" ht="14" customHeight="1">
      <c r="A142" s="13"/>
      <c r="B142" s="28" t="s">
        <v>62</v>
      </c>
      <c r="C142" s="71"/>
      <c r="D142" s="64"/>
      <c r="E142" s="64"/>
      <c r="F142" s="64"/>
      <c r="G142" s="45"/>
      <c r="H142" s="74"/>
      <c r="I142" s="64"/>
      <c r="J142" s="7"/>
      <c r="K142" s="88"/>
      <c r="L142" s="7"/>
      <c r="M142" s="7"/>
    </row>
    <row r="143" spans="1:13" ht="18" customHeight="1">
      <c r="A143" s="3"/>
      <c r="B143" s="31" t="s">
        <v>209</v>
      </c>
      <c r="C143" s="422" t="s">
        <v>1287</v>
      </c>
      <c r="D143" s="421">
        <v>360</v>
      </c>
      <c r="E143" s="421">
        <v>599.95000000000005</v>
      </c>
      <c r="F143" s="391" t="s">
        <v>85</v>
      </c>
      <c r="G143" s="30">
        <v>151</v>
      </c>
      <c r="H143" s="59"/>
      <c r="I143" s="240">
        <f>H143*360</f>
        <v>0</v>
      </c>
      <c r="J143" s="1"/>
      <c r="K143" s="95"/>
      <c r="L143" s="4"/>
      <c r="M143" s="1"/>
    </row>
    <row r="144" spans="1:13" ht="18" customHeight="1">
      <c r="A144" s="3"/>
      <c r="B144" s="31" t="s">
        <v>210</v>
      </c>
      <c r="C144" s="423"/>
      <c r="D144" s="421"/>
      <c r="E144" s="421"/>
      <c r="F144" s="392"/>
      <c r="G144" s="30">
        <v>155</v>
      </c>
      <c r="H144" s="59"/>
      <c r="I144" s="240">
        <f t="shared" ref="I144:I146" si="19">H144*360</f>
        <v>0</v>
      </c>
      <c r="J144" s="1"/>
      <c r="K144" s="95"/>
      <c r="L144" s="4"/>
      <c r="M144" s="1"/>
    </row>
    <row r="145" spans="1:13" ht="18" customHeight="1">
      <c r="A145" s="3"/>
      <c r="B145" s="31" t="s">
        <v>211</v>
      </c>
      <c r="C145" s="423"/>
      <c r="D145" s="421"/>
      <c r="E145" s="421"/>
      <c r="F145" s="392"/>
      <c r="G145" s="30">
        <v>157</v>
      </c>
      <c r="H145" s="59"/>
      <c r="I145" s="240">
        <f t="shared" si="19"/>
        <v>0</v>
      </c>
      <c r="J145" s="1"/>
      <c r="K145" s="95"/>
      <c r="L145" s="4"/>
      <c r="M145" s="1"/>
    </row>
    <row r="146" spans="1:13" ht="18" customHeight="1">
      <c r="A146" s="3"/>
      <c r="B146" s="31" t="s">
        <v>212</v>
      </c>
      <c r="C146" s="424"/>
      <c r="D146" s="421"/>
      <c r="E146" s="421"/>
      <c r="F146" s="393"/>
      <c r="G146" s="30">
        <v>158</v>
      </c>
      <c r="H146" s="59"/>
      <c r="I146" s="240">
        <f t="shared" si="19"/>
        <v>0</v>
      </c>
      <c r="J146" s="1"/>
      <c r="K146" s="95"/>
      <c r="L146" s="4"/>
      <c r="M146" s="1"/>
    </row>
    <row r="147" spans="1:13" ht="18" customHeight="1">
      <c r="A147" s="3"/>
      <c r="B147" s="31" t="s">
        <v>205</v>
      </c>
      <c r="C147" s="422" t="s">
        <v>1477</v>
      </c>
      <c r="D147" s="421">
        <v>378</v>
      </c>
      <c r="E147" s="421">
        <v>629.95000000000005</v>
      </c>
      <c r="F147" s="391" t="s">
        <v>85</v>
      </c>
      <c r="G147" s="30">
        <v>151</v>
      </c>
      <c r="H147" s="59"/>
      <c r="I147" s="240">
        <f>H147*378</f>
        <v>0</v>
      </c>
      <c r="J147" s="1"/>
      <c r="K147" s="95"/>
      <c r="L147" s="4"/>
      <c r="M147" s="1"/>
    </row>
    <row r="148" spans="1:13" ht="18" customHeight="1">
      <c r="A148" s="3"/>
      <c r="B148" s="31" t="s">
        <v>206</v>
      </c>
      <c r="C148" s="423"/>
      <c r="D148" s="421"/>
      <c r="E148" s="421"/>
      <c r="F148" s="392"/>
      <c r="G148" s="30">
        <v>155</v>
      </c>
      <c r="H148" s="59"/>
      <c r="I148" s="240">
        <f t="shared" ref="I148:I150" si="20">H148*378</f>
        <v>0</v>
      </c>
      <c r="J148" s="1"/>
      <c r="K148" s="95"/>
      <c r="L148" s="4"/>
      <c r="M148" s="1"/>
    </row>
    <row r="149" spans="1:13" ht="18" customHeight="1">
      <c r="A149" s="3"/>
      <c r="B149" s="31" t="s">
        <v>207</v>
      </c>
      <c r="C149" s="423"/>
      <c r="D149" s="421"/>
      <c r="E149" s="421"/>
      <c r="F149" s="392"/>
      <c r="G149" s="30">
        <v>157</v>
      </c>
      <c r="H149" s="59"/>
      <c r="I149" s="240">
        <f t="shared" si="20"/>
        <v>0</v>
      </c>
      <c r="J149" s="1"/>
      <c r="K149" s="95"/>
      <c r="L149" s="4"/>
      <c r="M149" s="1"/>
    </row>
    <row r="150" spans="1:13" ht="18" customHeight="1">
      <c r="A150" s="3"/>
      <c r="B150" s="31" t="s">
        <v>208</v>
      </c>
      <c r="C150" s="424"/>
      <c r="D150" s="421"/>
      <c r="E150" s="421"/>
      <c r="F150" s="393"/>
      <c r="G150" s="30">
        <v>158</v>
      </c>
      <c r="H150" s="59"/>
      <c r="I150" s="240">
        <f t="shared" si="20"/>
        <v>0</v>
      </c>
      <c r="J150" s="1"/>
      <c r="K150" s="95"/>
      <c r="L150" s="4"/>
      <c r="M150" s="1"/>
    </row>
    <row r="151" spans="1:13" ht="18" customHeight="1">
      <c r="A151" s="3"/>
      <c r="B151" s="31" t="s">
        <v>213</v>
      </c>
      <c r="C151" s="450" t="s">
        <v>1476</v>
      </c>
      <c r="D151" s="421">
        <v>330</v>
      </c>
      <c r="E151" s="421">
        <v>549.95000000000005</v>
      </c>
      <c r="F151" s="391" t="s">
        <v>85</v>
      </c>
      <c r="G151" s="30">
        <v>155</v>
      </c>
      <c r="H151" s="59"/>
      <c r="I151" s="240">
        <f>H151*330</f>
        <v>0</v>
      </c>
      <c r="J151" s="1"/>
      <c r="K151" s="95"/>
      <c r="L151" s="95"/>
      <c r="M151" s="1"/>
    </row>
    <row r="152" spans="1:13" ht="18" customHeight="1">
      <c r="A152" s="3"/>
      <c r="B152" s="31" t="s">
        <v>214</v>
      </c>
      <c r="C152" s="451"/>
      <c r="D152" s="421"/>
      <c r="E152" s="421"/>
      <c r="F152" s="393"/>
      <c r="G152" s="30">
        <v>158</v>
      </c>
      <c r="H152" s="59"/>
      <c r="I152" s="240">
        <f>H152*330</f>
        <v>0</v>
      </c>
      <c r="J152" s="1"/>
      <c r="K152" s="95"/>
      <c r="L152" s="1"/>
      <c r="M152" s="1"/>
    </row>
    <row r="153" spans="1:13" ht="18" customHeight="1">
      <c r="A153" s="3"/>
      <c r="B153" s="31" t="s">
        <v>215</v>
      </c>
      <c r="C153" s="422" t="s">
        <v>1289</v>
      </c>
      <c r="D153" s="421">
        <v>276</v>
      </c>
      <c r="E153" s="421">
        <v>459.95</v>
      </c>
      <c r="F153" s="391" t="s">
        <v>85</v>
      </c>
      <c r="G153" s="30">
        <v>149</v>
      </c>
      <c r="H153" s="59"/>
      <c r="I153" s="240">
        <f>H153*276</f>
        <v>0</v>
      </c>
      <c r="J153" s="1"/>
      <c r="K153" s="95"/>
      <c r="L153" s="4"/>
      <c r="M153" s="1"/>
    </row>
    <row r="154" spans="1:13" ht="18" customHeight="1">
      <c r="A154" s="3"/>
      <c r="B154" s="31" t="s">
        <v>216</v>
      </c>
      <c r="C154" s="423"/>
      <c r="D154" s="421"/>
      <c r="E154" s="421"/>
      <c r="F154" s="392"/>
      <c r="G154" s="30">
        <v>152</v>
      </c>
      <c r="H154" s="59"/>
      <c r="I154" s="240">
        <f t="shared" ref="I154:I159" si="21">H154*276</f>
        <v>0</v>
      </c>
      <c r="J154" s="1"/>
      <c r="K154" s="95"/>
      <c r="L154" s="4"/>
      <c r="M154" s="1"/>
    </row>
    <row r="155" spans="1:13" ht="18" customHeight="1">
      <c r="A155" s="3"/>
      <c r="B155" s="31" t="s">
        <v>218</v>
      </c>
      <c r="C155" s="423"/>
      <c r="D155" s="421"/>
      <c r="E155" s="421"/>
      <c r="F155" s="392"/>
      <c r="G155" s="30">
        <v>155</v>
      </c>
      <c r="H155" s="59"/>
      <c r="I155" s="240">
        <f t="shared" si="21"/>
        <v>0</v>
      </c>
      <c r="J155" s="1"/>
      <c r="K155" s="95"/>
      <c r="L155" s="4"/>
      <c r="M155" s="1"/>
    </row>
    <row r="156" spans="1:13" ht="18" customHeight="1">
      <c r="A156" s="3"/>
      <c r="B156" s="31" t="s">
        <v>217</v>
      </c>
      <c r="C156" s="424"/>
      <c r="D156" s="421"/>
      <c r="E156" s="421"/>
      <c r="F156" s="393"/>
      <c r="G156" s="30">
        <v>158</v>
      </c>
      <c r="H156" s="59"/>
      <c r="I156" s="240">
        <f t="shared" si="21"/>
        <v>0</v>
      </c>
      <c r="J156" s="1"/>
      <c r="K156" s="95"/>
      <c r="L156" s="4"/>
      <c r="M156" s="1"/>
    </row>
    <row r="157" spans="1:13" ht="18" customHeight="1">
      <c r="A157" s="3"/>
      <c r="B157" s="31" t="s">
        <v>219</v>
      </c>
      <c r="C157" s="422" t="s">
        <v>1290</v>
      </c>
      <c r="D157" s="421">
        <v>276</v>
      </c>
      <c r="E157" s="421">
        <v>459.95</v>
      </c>
      <c r="F157" s="391" t="s">
        <v>85</v>
      </c>
      <c r="G157" s="30">
        <v>152</v>
      </c>
      <c r="H157" s="59"/>
      <c r="I157" s="240">
        <f t="shared" si="21"/>
        <v>0</v>
      </c>
      <c r="J157" s="1"/>
      <c r="K157" s="95"/>
      <c r="L157" s="1"/>
      <c r="M157" s="1"/>
    </row>
    <row r="158" spans="1:13" ht="18" customHeight="1">
      <c r="A158" s="3"/>
      <c r="B158" s="31" t="s">
        <v>220</v>
      </c>
      <c r="C158" s="423"/>
      <c r="D158" s="421"/>
      <c r="E158" s="421"/>
      <c r="F158" s="392"/>
      <c r="G158" s="30">
        <v>155</v>
      </c>
      <c r="H158" s="59"/>
      <c r="I158" s="240">
        <f t="shared" si="21"/>
        <v>0</v>
      </c>
      <c r="J158" s="1"/>
      <c r="K158" s="95"/>
      <c r="L158" s="1"/>
      <c r="M158" s="1"/>
    </row>
    <row r="159" spans="1:13" ht="18" customHeight="1">
      <c r="A159" s="3"/>
      <c r="B159" s="31" t="s">
        <v>221</v>
      </c>
      <c r="C159" s="424"/>
      <c r="D159" s="421"/>
      <c r="E159" s="421"/>
      <c r="F159" s="393"/>
      <c r="G159" s="30">
        <v>158</v>
      </c>
      <c r="H159" s="59"/>
      <c r="I159" s="240">
        <f t="shared" si="21"/>
        <v>0</v>
      </c>
      <c r="J159" s="1"/>
      <c r="K159" s="95"/>
      <c r="L159" s="1"/>
      <c r="M159" s="1"/>
    </row>
    <row r="160" spans="1:13" ht="18" customHeight="1">
      <c r="A160" s="3"/>
      <c r="B160" s="31" t="s">
        <v>222</v>
      </c>
      <c r="C160" s="422" t="s">
        <v>1291</v>
      </c>
      <c r="D160" s="421">
        <v>264</v>
      </c>
      <c r="E160" s="421">
        <v>439.95</v>
      </c>
      <c r="F160" s="391" t="s">
        <v>85</v>
      </c>
      <c r="G160" s="30">
        <v>149</v>
      </c>
      <c r="H160" s="59"/>
      <c r="I160" s="240">
        <f>H160*264</f>
        <v>0</v>
      </c>
      <c r="J160" s="1"/>
      <c r="K160" s="95"/>
      <c r="L160" s="4"/>
      <c r="M160" s="1"/>
    </row>
    <row r="161" spans="1:13" ht="18" customHeight="1">
      <c r="A161" s="3"/>
      <c r="B161" s="31" t="s">
        <v>223</v>
      </c>
      <c r="C161" s="423"/>
      <c r="D161" s="421"/>
      <c r="E161" s="421"/>
      <c r="F161" s="392"/>
      <c r="G161" s="30">
        <v>151</v>
      </c>
      <c r="H161" s="59"/>
      <c r="I161" s="240">
        <f t="shared" ref="I161:I163" si="22">H161*264</f>
        <v>0</v>
      </c>
      <c r="J161" s="1"/>
      <c r="K161" s="95"/>
      <c r="L161" s="4"/>
      <c r="M161" s="1"/>
    </row>
    <row r="162" spans="1:13" ht="18" customHeight="1">
      <c r="A162" s="3"/>
      <c r="B162" s="31" t="s">
        <v>224</v>
      </c>
      <c r="C162" s="423"/>
      <c r="D162" s="421"/>
      <c r="E162" s="421"/>
      <c r="F162" s="392"/>
      <c r="G162" s="30">
        <v>154</v>
      </c>
      <c r="H162" s="59"/>
      <c r="I162" s="240">
        <f t="shared" si="22"/>
        <v>0</v>
      </c>
      <c r="J162" s="1"/>
      <c r="K162" s="95"/>
      <c r="L162" s="4"/>
      <c r="M162" s="1"/>
    </row>
    <row r="163" spans="1:13" ht="18" customHeight="1">
      <c r="A163" s="3"/>
      <c r="B163" s="31" t="s">
        <v>225</v>
      </c>
      <c r="C163" s="424"/>
      <c r="D163" s="421"/>
      <c r="E163" s="421"/>
      <c r="F163" s="393"/>
      <c r="G163" s="30">
        <v>157</v>
      </c>
      <c r="H163" s="59"/>
      <c r="I163" s="240">
        <f t="shared" si="22"/>
        <v>0</v>
      </c>
      <c r="J163" s="1"/>
      <c r="K163" s="95"/>
      <c r="L163" s="4"/>
      <c r="M163" s="1"/>
    </row>
    <row r="164" spans="1:13" ht="18" customHeight="1">
      <c r="A164" s="3"/>
      <c r="B164" s="31" t="s">
        <v>226</v>
      </c>
      <c r="C164" s="422" t="s">
        <v>1292</v>
      </c>
      <c r="D164" s="421">
        <v>240</v>
      </c>
      <c r="E164" s="421">
        <v>399.95</v>
      </c>
      <c r="F164" s="391" t="s">
        <v>85</v>
      </c>
      <c r="G164" s="30">
        <v>148</v>
      </c>
      <c r="H164" s="59"/>
      <c r="I164" s="240">
        <f>H164*240</f>
        <v>0</v>
      </c>
      <c r="J164" s="1"/>
      <c r="K164" s="95"/>
      <c r="L164" s="4"/>
      <c r="M164" s="1"/>
    </row>
    <row r="165" spans="1:13" ht="18" customHeight="1">
      <c r="A165" s="3"/>
      <c r="B165" s="31" t="s">
        <v>227</v>
      </c>
      <c r="C165" s="423"/>
      <c r="D165" s="421"/>
      <c r="E165" s="421"/>
      <c r="F165" s="392"/>
      <c r="G165" s="30">
        <v>152</v>
      </c>
      <c r="H165" s="59"/>
      <c r="I165" s="240">
        <f t="shared" ref="I165:I169" si="23">H165*240</f>
        <v>0</v>
      </c>
      <c r="J165" s="1"/>
      <c r="K165" s="95"/>
      <c r="L165" s="4"/>
      <c r="M165" s="1"/>
    </row>
    <row r="166" spans="1:13" ht="18" customHeight="1">
      <c r="A166" s="3"/>
      <c r="B166" s="31" t="s">
        <v>228</v>
      </c>
      <c r="C166" s="423"/>
      <c r="D166" s="421"/>
      <c r="E166" s="421"/>
      <c r="F166" s="392"/>
      <c r="G166" s="30">
        <v>155</v>
      </c>
      <c r="H166" s="59"/>
      <c r="I166" s="240">
        <f t="shared" si="23"/>
        <v>0</v>
      </c>
      <c r="J166" s="1"/>
      <c r="K166" s="95"/>
      <c r="L166" s="4"/>
      <c r="M166" s="1"/>
    </row>
    <row r="167" spans="1:13" ht="18" customHeight="1">
      <c r="A167" s="3"/>
      <c r="B167" s="31" t="s">
        <v>229</v>
      </c>
      <c r="C167" s="424"/>
      <c r="D167" s="421"/>
      <c r="E167" s="421"/>
      <c r="F167" s="393"/>
      <c r="G167" s="30">
        <v>157</v>
      </c>
      <c r="H167" s="59"/>
      <c r="I167" s="240">
        <f t="shared" si="23"/>
        <v>0</v>
      </c>
      <c r="J167" s="1"/>
      <c r="K167" s="95"/>
      <c r="L167" s="1"/>
      <c r="M167" s="1"/>
    </row>
    <row r="168" spans="1:13" ht="18" customHeight="1">
      <c r="A168" s="3"/>
      <c r="B168" s="31" t="s">
        <v>230</v>
      </c>
      <c r="C168" s="422" t="s">
        <v>1293</v>
      </c>
      <c r="D168" s="421">
        <v>240</v>
      </c>
      <c r="E168" s="421">
        <v>399.95</v>
      </c>
      <c r="F168" s="391" t="s">
        <v>85</v>
      </c>
      <c r="G168" s="30">
        <v>155</v>
      </c>
      <c r="H168" s="59"/>
      <c r="I168" s="240">
        <f t="shared" si="23"/>
        <v>0</v>
      </c>
      <c r="J168" s="1"/>
      <c r="K168" s="95"/>
      <c r="L168" s="1"/>
      <c r="M168" s="1"/>
    </row>
    <row r="169" spans="1:13" ht="18" customHeight="1">
      <c r="A169" s="3"/>
      <c r="B169" s="29" t="s">
        <v>231</v>
      </c>
      <c r="C169" s="424"/>
      <c r="D169" s="421"/>
      <c r="E169" s="421"/>
      <c r="F169" s="393"/>
      <c r="G169" s="30">
        <v>157</v>
      </c>
      <c r="H169" s="59"/>
      <c r="I169" s="240">
        <f t="shared" si="23"/>
        <v>0</v>
      </c>
      <c r="J169" s="1"/>
      <c r="K169" s="95"/>
      <c r="L169" s="1"/>
      <c r="M169" s="1"/>
    </row>
    <row r="170" spans="1:13" s="279" customFormat="1" ht="8" customHeight="1" thickBot="1">
      <c r="A170" s="6"/>
      <c r="B170" s="15"/>
      <c r="C170" s="48"/>
      <c r="D170" s="41"/>
      <c r="E170" s="41"/>
      <c r="F170" s="41"/>
      <c r="G170" s="48"/>
      <c r="H170" s="42"/>
      <c r="I170" s="41"/>
      <c r="J170" s="8"/>
      <c r="K170" s="104"/>
      <c r="L170" s="8"/>
      <c r="M170" s="8"/>
    </row>
    <row r="171" spans="1:13" s="279" customFormat="1" ht="14" customHeight="1" thickBot="1">
      <c r="A171" s="16"/>
      <c r="B171" s="17"/>
      <c r="C171" s="50"/>
      <c r="D171" s="49"/>
      <c r="E171" s="75"/>
      <c r="F171" s="75"/>
      <c r="G171" s="50"/>
      <c r="H171" s="51" t="s">
        <v>41</v>
      </c>
      <c r="I171" s="52">
        <f>SUM(I57:I170)+I6+I7+I8+I9+I10+I11+I21+I22+I23+I12+I13+I14+I15+I16+I19+I20+I24+I25+I26+I27+I28+I29</f>
        <v>0</v>
      </c>
      <c r="J171" s="18"/>
      <c r="K171" s="104"/>
      <c r="L171" s="14"/>
      <c r="M171" s="14"/>
    </row>
    <row r="172" spans="1:13" s="279" customFormat="1" ht="8" customHeight="1" thickBot="1">
      <c r="A172" s="6"/>
      <c r="B172" s="10"/>
      <c r="C172" s="2"/>
      <c r="D172" s="36"/>
      <c r="E172" s="36"/>
      <c r="F172" s="36"/>
      <c r="G172" s="2"/>
      <c r="H172" s="37"/>
      <c r="I172" s="36"/>
      <c r="J172" s="8"/>
      <c r="K172" s="104"/>
      <c r="L172" s="8"/>
      <c r="M172" s="8"/>
    </row>
    <row r="173" spans="1:13" s="279" customFormat="1" ht="14" customHeight="1" thickBot="1">
      <c r="A173" s="9"/>
      <c r="B173" s="40" t="s">
        <v>42</v>
      </c>
      <c r="C173" s="46"/>
      <c r="D173" s="65"/>
      <c r="E173" s="65"/>
      <c r="F173" s="46"/>
      <c r="G173" s="46"/>
      <c r="H173" s="46"/>
      <c r="I173" s="46"/>
      <c r="J173" s="7"/>
      <c r="K173" s="88"/>
      <c r="L173" s="7"/>
      <c r="M173" s="7"/>
    </row>
    <row r="174" spans="1:13" s="279" customFormat="1" ht="8" customHeight="1">
      <c r="A174" s="6"/>
      <c r="B174" s="308"/>
      <c r="C174" s="47"/>
      <c r="D174" s="69"/>
      <c r="E174" s="69"/>
      <c r="F174" s="69"/>
      <c r="G174" s="47"/>
      <c r="H174" s="47"/>
      <c r="I174" s="69"/>
      <c r="J174" s="11"/>
      <c r="K174" s="104"/>
      <c r="L174" s="8"/>
      <c r="M174" s="8"/>
    </row>
    <row r="175" spans="1:13" s="279" customFormat="1" ht="14" customHeight="1">
      <c r="A175" s="34"/>
      <c r="B175" s="309" t="s">
        <v>56</v>
      </c>
      <c r="C175" s="45"/>
      <c r="D175" s="64"/>
      <c r="E175" s="64"/>
      <c r="F175" s="64"/>
      <c r="G175" s="45"/>
      <c r="H175" s="45"/>
      <c r="I175" s="64"/>
      <c r="J175" s="7"/>
      <c r="K175" s="88"/>
      <c r="L175" s="7"/>
      <c r="M175" s="7"/>
    </row>
    <row r="176" spans="1:13" ht="18" customHeight="1">
      <c r="A176" s="3"/>
      <c r="B176" s="29" t="s">
        <v>1379</v>
      </c>
      <c r="C176" s="241" t="s">
        <v>1294</v>
      </c>
      <c r="D176" s="240">
        <v>360</v>
      </c>
      <c r="E176" s="240">
        <v>599.95000000000005</v>
      </c>
      <c r="F176" s="240" t="s">
        <v>85</v>
      </c>
      <c r="G176" s="33">
        <v>148</v>
      </c>
      <c r="H176" s="59"/>
      <c r="I176" s="240">
        <f>H176*360</f>
        <v>0</v>
      </c>
      <c r="J176" s="5"/>
      <c r="K176" s="95"/>
      <c r="L176" s="5"/>
      <c r="M176" s="5"/>
    </row>
    <row r="177" spans="1:13" ht="18" customHeight="1">
      <c r="A177" s="3"/>
      <c r="B177" s="31" t="s">
        <v>1380</v>
      </c>
      <c r="C177" s="237" t="s">
        <v>1295</v>
      </c>
      <c r="D177" s="234">
        <v>300</v>
      </c>
      <c r="E177" s="234">
        <v>499.95</v>
      </c>
      <c r="F177" s="234" t="s">
        <v>85</v>
      </c>
      <c r="G177" s="43">
        <v>151</v>
      </c>
      <c r="H177" s="60"/>
      <c r="I177" s="234">
        <f>H177*300</f>
        <v>0</v>
      </c>
      <c r="J177" s="5"/>
      <c r="K177" s="95"/>
      <c r="L177" s="5"/>
      <c r="M177" s="5"/>
    </row>
    <row r="178" spans="1:13" s="279" customFormat="1" ht="14" customHeight="1" thickBot="1">
      <c r="A178" s="34"/>
      <c r="B178" s="309" t="s">
        <v>1487</v>
      </c>
      <c r="C178" s="299"/>
      <c r="D178" s="298"/>
      <c r="E178" s="298"/>
      <c r="F178" s="298"/>
      <c r="G178" s="299"/>
      <c r="H178" s="300"/>
      <c r="I178" s="301"/>
      <c r="J178" s="7"/>
      <c r="K178" s="88"/>
      <c r="L178" s="7"/>
      <c r="M178" s="7"/>
    </row>
    <row r="179" spans="1:13" s="295" customFormat="1" ht="14" customHeight="1">
      <c r="A179" s="292"/>
      <c r="B179" s="323" t="s">
        <v>1479</v>
      </c>
      <c r="C179" s="303"/>
      <c r="D179" s="304"/>
      <c r="E179" s="304"/>
      <c r="F179" s="304"/>
      <c r="G179" s="305"/>
      <c r="H179" s="306"/>
      <c r="I179" s="307"/>
      <c r="J179" s="293"/>
      <c r="K179" s="294"/>
      <c r="L179" s="293"/>
      <c r="M179" s="293"/>
    </row>
    <row r="180" spans="1:13" s="97" customFormat="1" ht="18" customHeight="1">
      <c r="A180" s="90"/>
      <c r="B180" s="109" t="s">
        <v>1446</v>
      </c>
      <c r="C180" s="401" t="s">
        <v>1480</v>
      </c>
      <c r="D180" s="402">
        <v>282</v>
      </c>
      <c r="E180" s="402">
        <v>469.95</v>
      </c>
      <c r="F180" s="402" t="s">
        <v>87</v>
      </c>
      <c r="G180" s="231" t="s">
        <v>52</v>
      </c>
      <c r="H180" s="110"/>
      <c r="I180" s="232">
        <f>H180*282</f>
        <v>0</v>
      </c>
      <c r="J180" s="112"/>
      <c r="K180" s="112"/>
      <c r="L180" s="112"/>
      <c r="M180" s="112"/>
    </row>
    <row r="181" spans="1:13" s="97" customFormat="1" ht="18" customHeight="1">
      <c r="A181" s="108"/>
      <c r="B181" s="113" t="s">
        <v>1447</v>
      </c>
      <c r="C181" s="401"/>
      <c r="D181" s="402"/>
      <c r="E181" s="402"/>
      <c r="F181" s="402"/>
      <c r="G181" s="231" t="s">
        <v>53</v>
      </c>
      <c r="H181" s="110"/>
      <c r="I181" s="232">
        <f>H181*282</f>
        <v>0</v>
      </c>
      <c r="J181" s="112"/>
      <c r="K181" s="112"/>
      <c r="L181" s="112"/>
      <c r="M181" s="112"/>
    </row>
    <row r="182" spans="1:13" s="279" customFormat="1" ht="14" customHeight="1" thickBot="1">
      <c r="A182" s="34"/>
      <c r="B182" s="309" t="s">
        <v>1288</v>
      </c>
      <c r="C182" s="299"/>
      <c r="D182" s="298"/>
      <c r="E182" s="298"/>
      <c r="F182" s="298"/>
      <c r="G182" s="299"/>
      <c r="H182" s="300"/>
      <c r="I182" s="301"/>
      <c r="J182" s="7"/>
      <c r="K182" s="88"/>
      <c r="L182" s="7"/>
      <c r="M182" s="7"/>
    </row>
    <row r="183" spans="1:13" s="295" customFormat="1" ht="14" customHeight="1">
      <c r="A183" s="292"/>
      <c r="B183" s="323" t="s">
        <v>1479</v>
      </c>
      <c r="C183" s="303"/>
      <c r="D183" s="304"/>
      <c r="E183" s="304"/>
      <c r="F183" s="304"/>
      <c r="G183" s="305"/>
      <c r="H183" s="306"/>
      <c r="I183" s="307"/>
      <c r="J183" s="293"/>
      <c r="K183" s="294"/>
      <c r="L183" s="293"/>
      <c r="M183" s="293"/>
    </row>
    <row r="184" spans="1:13" ht="18" customHeight="1">
      <c r="A184" s="3"/>
      <c r="B184" s="143" t="s">
        <v>360</v>
      </c>
      <c r="C184" s="238" t="s">
        <v>1511</v>
      </c>
      <c r="D184" s="235">
        <v>126</v>
      </c>
      <c r="E184" s="235">
        <v>209.95</v>
      </c>
      <c r="F184" s="235" t="s">
        <v>85</v>
      </c>
      <c r="G184" s="144">
        <v>148</v>
      </c>
      <c r="H184" s="146"/>
      <c r="I184" s="235">
        <f>H184*126</f>
        <v>0</v>
      </c>
      <c r="J184" s="1"/>
      <c r="K184" s="95"/>
      <c r="L184" s="1"/>
      <c r="M184" s="1"/>
    </row>
    <row r="185" spans="1:13" ht="18" customHeight="1">
      <c r="A185" s="3"/>
      <c r="B185" s="32" t="s">
        <v>356</v>
      </c>
      <c r="C185" s="241" t="s">
        <v>1510</v>
      </c>
      <c r="D185" s="240">
        <v>102</v>
      </c>
      <c r="E185" s="240">
        <v>169.95</v>
      </c>
      <c r="F185" s="240" t="s">
        <v>85</v>
      </c>
      <c r="G185" s="30">
        <v>151</v>
      </c>
      <c r="H185" s="58"/>
      <c r="I185" s="240">
        <f>H185*102</f>
        <v>0</v>
      </c>
      <c r="J185" s="1"/>
      <c r="K185" s="95"/>
      <c r="L185" s="1"/>
      <c r="M185" s="1"/>
    </row>
    <row r="186" spans="1:13" ht="18" customHeight="1">
      <c r="A186" s="3"/>
      <c r="B186" s="32" t="s">
        <v>1378</v>
      </c>
      <c r="C186" s="247" t="s">
        <v>1506</v>
      </c>
      <c r="D186" s="246">
        <v>108</v>
      </c>
      <c r="E186" s="246">
        <v>179.95</v>
      </c>
      <c r="F186" s="240" t="s">
        <v>85</v>
      </c>
      <c r="G186" s="30">
        <v>170</v>
      </c>
      <c r="H186" s="59"/>
      <c r="I186" s="240">
        <f>H186*108</f>
        <v>0</v>
      </c>
      <c r="J186" s="1"/>
      <c r="K186" s="95"/>
      <c r="L186" s="1"/>
      <c r="M186" s="1"/>
    </row>
    <row r="187" spans="1:13" s="279" customFormat="1" ht="14" customHeight="1" thickBot="1">
      <c r="A187" s="34"/>
      <c r="B187" s="309" t="s">
        <v>1481</v>
      </c>
      <c r="C187" s="299"/>
      <c r="D187" s="298"/>
      <c r="E187" s="298"/>
      <c r="F187" s="298"/>
      <c r="G187" s="299"/>
      <c r="H187" s="300"/>
      <c r="I187" s="301"/>
      <c r="J187" s="7"/>
      <c r="K187" s="88"/>
      <c r="L187" s="7"/>
      <c r="M187" s="7"/>
    </row>
    <row r="188" spans="1:13" s="295" customFormat="1" ht="14" customHeight="1">
      <c r="A188" s="292"/>
      <c r="B188" s="323" t="s">
        <v>1479</v>
      </c>
      <c r="C188" s="303"/>
      <c r="D188" s="304"/>
      <c r="E188" s="304"/>
      <c r="F188" s="304"/>
      <c r="G188" s="305"/>
      <c r="H188" s="306"/>
      <c r="I188" s="307"/>
      <c r="J188" s="293"/>
      <c r="K188" s="294"/>
      <c r="L188" s="293"/>
      <c r="M188" s="293"/>
    </row>
    <row r="189" spans="1:13" ht="18" customHeight="1">
      <c r="A189" s="3"/>
      <c r="B189" s="143" t="s">
        <v>1484</v>
      </c>
      <c r="C189" s="249" t="s">
        <v>1482</v>
      </c>
      <c r="D189" s="250">
        <v>48</v>
      </c>
      <c r="E189" s="250">
        <v>79.95</v>
      </c>
      <c r="F189" s="250" t="s">
        <v>85</v>
      </c>
      <c r="G189" s="136" t="s">
        <v>85</v>
      </c>
      <c r="H189" s="322"/>
      <c r="I189" s="250">
        <f>H189*48</f>
        <v>0</v>
      </c>
      <c r="J189" s="1"/>
      <c r="K189" s="95"/>
      <c r="L189" s="1"/>
      <c r="M189" s="1"/>
    </row>
    <row r="190" spans="1:13" ht="18" customHeight="1">
      <c r="A190" s="3"/>
      <c r="B190" s="32" t="s">
        <v>1485</v>
      </c>
      <c r="C190" s="135" t="s">
        <v>1512</v>
      </c>
      <c r="D190" s="250">
        <v>48</v>
      </c>
      <c r="E190" s="250">
        <v>79.95</v>
      </c>
      <c r="F190" s="251" t="s">
        <v>85</v>
      </c>
      <c r="G190" s="92" t="s">
        <v>85</v>
      </c>
      <c r="H190" s="321"/>
      <c r="I190" s="251">
        <f>H190*48</f>
        <v>0</v>
      </c>
      <c r="J190" s="1"/>
      <c r="K190" s="95"/>
      <c r="L190" s="1"/>
      <c r="M190" s="1"/>
    </row>
    <row r="191" spans="1:13" ht="18" customHeight="1">
      <c r="A191" s="3"/>
      <c r="B191" s="32" t="s">
        <v>1486</v>
      </c>
      <c r="C191" s="135" t="s">
        <v>1483</v>
      </c>
      <c r="D191" s="251">
        <v>60</v>
      </c>
      <c r="E191" s="251">
        <v>99.95</v>
      </c>
      <c r="F191" s="251" t="s">
        <v>85</v>
      </c>
      <c r="G191" s="92" t="s">
        <v>85</v>
      </c>
      <c r="H191" s="92"/>
      <c r="I191" s="251">
        <f>H191*60</f>
        <v>0</v>
      </c>
      <c r="J191" s="1"/>
      <c r="K191" s="95"/>
      <c r="L191" s="1"/>
      <c r="M191" s="1"/>
    </row>
    <row r="192" spans="1:13" s="279" customFormat="1" ht="8" customHeight="1" thickBot="1">
      <c r="A192" s="6"/>
      <c r="B192" s="15"/>
      <c r="C192" s="48"/>
      <c r="D192" s="41"/>
      <c r="E192" s="41"/>
      <c r="F192" s="41"/>
      <c r="G192" s="48"/>
      <c r="H192" s="42"/>
      <c r="I192" s="41"/>
      <c r="J192" s="8"/>
      <c r="K192" s="104"/>
      <c r="L192" s="8"/>
      <c r="M192" s="8"/>
    </row>
    <row r="193" spans="1:13" s="279" customFormat="1" ht="14" customHeight="1" thickBot="1">
      <c r="A193" s="16"/>
      <c r="B193" s="17"/>
      <c r="C193" s="50"/>
      <c r="D193" s="49"/>
      <c r="E193" s="75"/>
      <c r="F193" s="75"/>
      <c r="G193" s="50"/>
      <c r="H193" s="51" t="s">
        <v>41</v>
      </c>
      <c r="I193" s="52">
        <f>SUM(I180:I192)</f>
        <v>0</v>
      </c>
      <c r="J193" s="18"/>
      <c r="K193" s="104"/>
      <c r="L193" s="14"/>
      <c r="M193" s="14"/>
    </row>
    <row r="194" spans="1:13" s="279" customFormat="1" ht="8" customHeight="1">
      <c r="A194" s="6"/>
      <c r="B194" s="8"/>
      <c r="C194" s="47"/>
      <c r="D194" s="69"/>
      <c r="E194" s="69"/>
      <c r="F194" s="69"/>
      <c r="G194" s="69"/>
      <c r="H194" s="76"/>
      <c r="I194" s="69"/>
      <c r="J194" s="12"/>
      <c r="K194" s="191"/>
      <c r="L194" s="8"/>
      <c r="M194" s="8"/>
    </row>
    <row r="195" spans="1:13" s="279" customFormat="1" ht="14" customHeight="1">
      <c r="A195" s="34"/>
      <c r="B195" s="309" t="s">
        <v>61</v>
      </c>
      <c r="C195" s="45"/>
      <c r="D195" s="64"/>
      <c r="E195" s="64"/>
      <c r="F195" s="45"/>
      <c r="G195" s="45"/>
      <c r="H195" s="74"/>
      <c r="I195" s="45"/>
      <c r="J195" s="7"/>
      <c r="K195" s="88"/>
      <c r="L195" s="7"/>
      <c r="M195" s="7"/>
    </row>
    <row r="196" spans="1:13" ht="18" customHeight="1">
      <c r="A196" s="3"/>
      <c r="B196" s="29" t="s">
        <v>355</v>
      </c>
      <c r="C196" s="239" t="s">
        <v>1296</v>
      </c>
      <c r="D196" s="240">
        <v>420</v>
      </c>
      <c r="E196" s="240">
        <v>699.95</v>
      </c>
      <c r="F196" s="234" t="s">
        <v>85</v>
      </c>
      <c r="G196" s="33">
        <v>152</v>
      </c>
      <c r="H196" s="59"/>
      <c r="I196" s="240">
        <f>H196*420</f>
        <v>0</v>
      </c>
      <c r="J196" s="1"/>
      <c r="K196" s="95"/>
      <c r="L196" s="21"/>
      <c r="M196" s="1"/>
    </row>
    <row r="197" spans="1:13" ht="18" customHeight="1">
      <c r="A197" s="3"/>
      <c r="B197" s="29" t="s">
        <v>232</v>
      </c>
      <c r="C197" s="422" t="s">
        <v>1297</v>
      </c>
      <c r="D197" s="421">
        <v>354</v>
      </c>
      <c r="E197" s="421">
        <v>589.95000000000005</v>
      </c>
      <c r="F197" s="391" t="s">
        <v>85</v>
      </c>
      <c r="G197" s="33">
        <v>146</v>
      </c>
      <c r="H197" s="59"/>
      <c r="I197" s="240">
        <f>H197*354</f>
        <v>0</v>
      </c>
      <c r="J197" s="1"/>
      <c r="K197" s="95"/>
      <c r="L197" s="1"/>
      <c r="M197" s="1"/>
    </row>
    <row r="198" spans="1:13" ht="18" customHeight="1">
      <c r="A198" s="3"/>
      <c r="B198" s="29" t="s">
        <v>233</v>
      </c>
      <c r="C198" s="423"/>
      <c r="D198" s="421"/>
      <c r="E198" s="421"/>
      <c r="F198" s="392"/>
      <c r="G198" s="33">
        <v>149</v>
      </c>
      <c r="H198" s="59"/>
      <c r="I198" s="240">
        <f t="shared" ref="I198:I200" si="24">H198*354</f>
        <v>0</v>
      </c>
      <c r="J198" s="1"/>
      <c r="K198" s="95"/>
      <c r="L198" s="1"/>
      <c r="M198" s="1" t="s">
        <v>10</v>
      </c>
    </row>
    <row r="199" spans="1:13" ht="18" customHeight="1">
      <c r="A199" s="3"/>
      <c r="B199" s="29" t="s">
        <v>234</v>
      </c>
      <c r="C199" s="423"/>
      <c r="D199" s="421"/>
      <c r="E199" s="421"/>
      <c r="F199" s="392"/>
      <c r="G199" s="33">
        <v>152</v>
      </c>
      <c r="H199" s="59"/>
      <c r="I199" s="240">
        <f t="shared" si="24"/>
        <v>0</v>
      </c>
      <c r="J199" s="1"/>
      <c r="K199" s="95"/>
      <c r="L199" s="1"/>
      <c r="M199" s="1"/>
    </row>
    <row r="200" spans="1:13" ht="18" customHeight="1">
      <c r="A200" s="3"/>
      <c r="B200" s="29" t="s">
        <v>235</v>
      </c>
      <c r="C200" s="424"/>
      <c r="D200" s="421"/>
      <c r="E200" s="421"/>
      <c r="F200" s="393"/>
      <c r="G200" s="33">
        <v>155</v>
      </c>
      <c r="H200" s="59"/>
      <c r="I200" s="240">
        <f t="shared" si="24"/>
        <v>0</v>
      </c>
      <c r="J200" s="1"/>
      <c r="K200" s="95"/>
      <c r="L200" s="1"/>
      <c r="M200" s="1"/>
    </row>
    <row r="201" spans="1:13" ht="18" customHeight="1">
      <c r="A201" s="3"/>
      <c r="B201" s="29" t="s">
        <v>236</v>
      </c>
      <c r="C201" s="450" t="s">
        <v>1474</v>
      </c>
      <c r="D201" s="421">
        <v>318</v>
      </c>
      <c r="E201" s="421">
        <v>529.95000000000005</v>
      </c>
      <c r="F201" s="391" t="s">
        <v>85</v>
      </c>
      <c r="G201" s="33">
        <v>148</v>
      </c>
      <c r="H201" s="59"/>
      <c r="I201" s="240">
        <f>H201*318</f>
        <v>0</v>
      </c>
      <c r="J201" s="1"/>
      <c r="K201" s="95"/>
      <c r="L201" s="21"/>
      <c r="M201" s="1"/>
    </row>
    <row r="202" spans="1:13" ht="18" customHeight="1">
      <c r="A202" s="3"/>
      <c r="B202" s="29" t="s">
        <v>237</v>
      </c>
      <c r="C202" s="451"/>
      <c r="D202" s="421"/>
      <c r="E202" s="421"/>
      <c r="F202" s="393"/>
      <c r="G202" s="33">
        <v>152</v>
      </c>
      <c r="H202" s="59"/>
      <c r="I202" s="240">
        <f>H202*318</f>
        <v>0</v>
      </c>
      <c r="J202" s="5"/>
      <c r="K202" s="95"/>
      <c r="L202" s="21"/>
      <c r="M202" s="5"/>
    </row>
    <row r="203" spans="1:13" ht="18" customHeight="1">
      <c r="A203" s="3"/>
      <c r="B203" s="29" t="s">
        <v>238</v>
      </c>
      <c r="C203" s="422" t="s">
        <v>1298</v>
      </c>
      <c r="D203" s="421">
        <v>270</v>
      </c>
      <c r="E203" s="421">
        <v>449.95</v>
      </c>
      <c r="F203" s="391" t="s">
        <v>85</v>
      </c>
      <c r="G203" s="33">
        <v>146</v>
      </c>
      <c r="H203" s="59"/>
      <c r="I203" s="240">
        <f>H203* 270</f>
        <v>0</v>
      </c>
      <c r="J203" s="5"/>
      <c r="K203" s="192"/>
      <c r="L203" s="5"/>
      <c r="M203" s="5"/>
    </row>
    <row r="204" spans="1:13" ht="18" customHeight="1">
      <c r="A204" s="3"/>
      <c r="B204" s="29" t="s">
        <v>239</v>
      </c>
      <c r="C204" s="423"/>
      <c r="D204" s="421"/>
      <c r="E204" s="421"/>
      <c r="F204" s="392"/>
      <c r="G204" s="33">
        <v>149</v>
      </c>
      <c r="H204" s="59"/>
      <c r="I204" s="240">
        <f t="shared" ref="I204:I205" si="25">H204* 270</f>
        <v>0</v>
      </c>
      <c r="J204" s="5"/>
      <c r="K204" s="192"/>
      <c r="L204" s="5"/>
      <c r="M204" s="5"/>
    </row>
    <row r="205" spans="1:13" ht="18" customHeight="1">
      <c r="A205" s="3"/>
      <c r="B205" s="29" t="s">
        <v>240</v>
      </c>
      <c r="C205" s="424"/>
      <c r="D205" s="421"/>
      <c r="E205" s="421"/>
      <c r="F205" s="393"/>
      <c r="G205" s="33">
        <v>152</v>
      </c>
      <c r="H205" s="59"/>
      <c r="I205" s="240">
        <f t="shared" si="25"/>
        <v>0</v>
      </c>
      <c r="J205" s="1"/>
      <c r="K205" s="95"/>
      <c r="L205" s="1"/>
      <c r="M205" s="1"/>
    </row>
    <row r="206" spans="1:13" ht="18" customHeight="1">
      <c r="A206" s="3"/>
      <c r="B206" s="31" t="s">
        <v>241</v>
      </c>
      <c r="C206" s="422" t="s">
        <v>1299</v>
      </c>
      <c r="D206" s="421">
        <v>300</v>
      </c>
      <c r="E206" s="421">
        <v>499.95</v>
      </c>
      <c r="F206" s="391" t="s">
        <v>85</v>
      </c>
      <c r="G206" s="33">
        <v>144</v>
      </c>
      <c r="H206" s="59"/>
      <c r="I206" s="240">
        <f>H206*300</f>
        <v>0</v>
      </c>
      <c r="J206" s="1"/>
      <c r="K206" s="95"/>
      <c r="L206" s="1"/>
      <c r="M206" s="1"/>
    </row>
    <row r="207" spans="1:13" ht="18" customHeight="1">
      <c r="A207" s="3"/>
      <c r="B207" s="31" t="s">
        <v>242</v>
      </c>
      <c r="C207" s="423"/>
      <c r="D207" s="421"/>
      <c r="E207" s="421"/>
      <c r="F207" s="392"/>
      <c r="G207" s="33">
        <v>147</v>
      </c>
      <c r="H207" s="59"/>
      <c r="I207" s="240">
        <f t="shared" ref="I207:I209" si="26">H207*300</f>
        <v>0</v>
      </c>
      <c r="J207" s="1"/>
      <c r="K207" s="95"/>
      <c r="L207" s="1"/>
      <c r="M207" s="1"/>
    </row>
    <row r="208" spans="1:13" ht="18" customHeight="1">
      <c r="A208" s="3"/>
      <c r="B208" s="31" t="s">
        <v>243</v>
      </c>
      <c r="C208" s="423"/>
      <c r="D208" s="421"/>
      <c r="E208" s="421"/>
      <c r="F208" s="392"/>
      <c r="G208" s="33">
        <v>150</v>
      </c>
      <c r="H208" s="59"/>
      <c r="I208" s="240">
        <f t="shared" si="26"/>
        <v>0</v>
      </c>
      <c r="J208" s="1"/>
      <c r="K208" s="95"/>
      <c r="L208" s="1"/>
      <c r="M208" s="1"/>
    </row>
    <row r="209" spans="1:13" ht="18" customHeight="1">
      <c r="A209" s="3"/>
      <c r="B209" s="31" t="s">
        <v>244</v>
      </c>
      <c r="C209" s="424"/>
      <c r="D209" s="391"/>
      <c r="E209" s="391"/>
      <c r="F209" s="393"/>
      <c r="G209" s="43">
        <v>153</v>
      </c>
      <c r="H209" s="59"/>
      <c r="I209" s="240">
        <f t="shared" si="26"/>
        <v>0</v>
      </c>
      <c r="J209" s="1"/>
      <c r="K209" s="95"/>
      <c r="L209" s="1"/>
      <c r="M209" s="1"/>
    </row>
    <row r="210" spans="1:13" ht="18" customHeight="1">
      <c r="A210" s="3"/>
      <c r="B210" s="31" t="s">
        <v>245</v>
      </c>
      <c r="C210" s="422" t="s">
        <v>1300</v>
      </c>
      <c r="D210" s="421">
        <v>240</v>
      </c>
      <c r="E210" s="421">
        <v>399.95</v>
      </c>
      <c r="F210" s="391" t="s">
        <v>85</v>
      </c>
      <c r="G210" s="33">
        <v>142</v>
      </c>
      <c r="H210" s="59"/>
      <c r="I210" s="240">
        <f>H210*240</f>
        <v>0</v>
      </c>
      <c r="J210" s="1"/>
      <c r="K210" s="95"/>
      <c r="L210" s="1"/>
      <c r="M210" s="1"/>
    </row>
    <row r="211" spans="1:13" ht="18" customHeight="1">
      <c r="A211" s="3"/>
      <c r="B211" s="31" t="s">
        <v>246</v>
      </c>
      <c r="C211" s="423"/>
      <c r="D211" s="421"/>
      <c r="E211" s="421"/>
      <c r="F211" s="392"/>
      <c r="G211" s="33">
        <v>146</v>
      </c>
      <c r="H211" s="59"/>
      <c r="I211" s="240">
        <f t="shared" ref="I211:I214" si="27">H211*240</f>
        <v>0</v>
      </c>
      <c r="J211" s="1"/>
      <c r="K211" s="95"/>
      <c r="L211" s="1"/>
      <c r="M211" s="1"/>
    </row>
    <row r="212" spans="1:13" ht="18" customHeight="1">
      <c r="A212" s="3"/>
      <c r="B212" s="31" t="s">
        <v>247</v>
      </c>
      <c r="C212" s="423"/>
      <c r="D212" s="421"/>
      <c r="E212" s="421"/>
      <c r="F212" s="392"/>
      <c r="G212" s="33">
        <v>149</v>
      </c>
      <c r="H212" s="59"/>
      <c r="I212" s="240">
        <f t="shared" si="27"/>
        <v>0</v>
      </c>
      <c r="J212" s="1"/>
      <c r="K212" s="95"/>
      <c r="L212" s="1"/>
      <c r="M212" s="1"/>
    </row>
    <row r="213" spans="1:13" ht="18" customHeight="1">
      <c r="A213" s="3"/>
      <c r="B213" s="31" t="s">
        <v>248</v>
      </c>
      <c r="C213" s="423"/>
      <c r="D213" s="421"/>
      <c r="E213" s="421"/>
      <c r="F213" s="392"/>
      <c r="G213" s="33">
        <v>152</v>
      </c>
      <c r="H213" s="59"/>
      <c r="I213" s="240">
        <f t="shared" si="27"/>
        <v>0</v>
      </c>
      <c r="J213" s="1"/>
      <c r="K213" s="95"/>
      <c r="L213" s="1"/>
      <c r="M213" s="1"/>
    </row>
    <row r="214" spans="1:13" ht="18" customHeight="1">
      <c r="A214" s="3"/>
      <c r="B214" s="31" t="s">
        <v>249</v>
      </c>
      <c r="C214" s="423"/>
      <c r="D214" s="421"/>
      <c r="E214" s="421"/>
      <c r="F214" s="392"/>
      <c r="G214" s="33">
        <v>155</v>
      </c>
      <c r="H214" s="59"/>
      <c r="I214" s="240">
        <f t="shared" si="27"/>
        <v>0</v>
      </c>
      <c r="J214" s="1"/>
      <c r="K214" s="95"/>
      <c r="L214" s="1"/>
      <c r="M214" s="1"/>
    </row>
    <row r="215" spans="1:13" ht="18" customHeight="1">
      <c r="A215" s="3"/>
      <c r="B215" s="31" t="s">
        <v>250</v>
      </c>
      <c r="C215" s="422" t="s">
        <v>1301</v>
      </c>
      <c r="D215" s="421">
        <v>180</v>
      </c>
      <c r="E215" s="421">
        <v>299.95</v>
      </c>
      <c r="F215" s="391" t="s">
        <v>85</v>
      </c>
      <c r="G215" s="33">
        <v>138</v>
      </c>
      <c r="H215" s="59"/>
      <c r="I215" s="240">
        <f>H215*180</f>
        <v>0</v>
      </c>
      <c r="J215" s="1"/>
      <c r="K215" s="95"/>
      <c r="L215" s="1"/>
      <c r="M215" s="1"/>
    </row>
    <row r="216" spans="1:13" ht="18" customHeight="1">
      <c r="A216" s="3"/>
      <c r="B216" s="31" t="s">
        <v>251</v>
      </c>
      <c r="C216" s="423"/>
      <c r="D216" s="421"/>
      <c r="E216" s="421"/>
      <c r="F216" s="392"/>
      <c r="G216" s="33">
        <v>142</v>
      </c>
      <c r="H216" s="59"/>
      <c r="I216" s="240">
        <f t="shared" ref="I216:I219" si="28">H216*180</f>
        <v>0</v>
      </c>
      <c r="J216" s="1"/>
      <c r="K216" s="95"/>
      <c r="L216" s="1"/>
      <c r="M216" s="1"/>
    </row>
    <row r="217" spans="1:13" ht="18" customHeight="1">
      <c r="A217" s="3"/>
      <c r="B217" s="31" t="s">
        <v>252</v>
      </c>
      <c r="C217" s="423"/>
      <c r="D217" s="421"/>
      <c r="E217" s="421"/>
      <c r="F217" s="392"/>
      <c r="G217" s="33">
        <v>146</v>
      </c>
      <c r="H217" s="59"/>
      <c r="I217" s="240">
        <f t="shared" si="28"/>
        <v>0</v>
      </c>
      <c r="J217" s="1"/>
      <c r="K217" s="95"/>
      <c r="L217" s="1"/>
      <c r="M217" s="1"/>
    </row>
    <row r="218" spans="1:13" ht="18" customHeight="1">
      <c r="A218" s="3"/>
      <c r="B218" s="31" t="s">
        <v>253</v>
      </c>
      <c r="C218" s="423"/>
      <c r="D218" s="421"/>
      <c r="E218" s="421"/>
      <c r="F218" s="392"/>
      <c r="G218" s="33">
        <v>149</v>
      </c>
      <c r="H218" s="59"/>
      <c r="I218" s="240">
        <f t="shared" si="28"/>
        <v>0</v>
      </c>
      <c r="J218" s="1"/>
      <c r="K218" s="95"/>
      <c r="L218" s="1"/>
      <c r="M218" s="1"/>
    </row>
    <row r="219" spans="1:13" ht="18" customHeight="1">
      <c r="A219" s="3"/>
      <c r="B219" s="29" t="s">
        <v>254</v>
      </c>
      <c r="C219" s="424"/>
      <c r="D219" s="421"/>
      <c r="E219" s="421"/>
      <c r="F219" s="393"/>
      <c r="G219" s="33">
        <v>152</v>
      </c>
      <c r="H219" s="59"/>
      <c r="I219" s="240">
        <f t="shared" si="28"/>
        <v>0</v>
      </c>
      <c r="J219" s="1"/>
      <c r="K219" s="95"/>
      <c r="L219" s="1"/>
      <c r="M219" s="1"/>
    </row>
    <row r="220" spans="1:13" s="279" customFormat="1" ht="8" customHeight="1" thickBot="1">
      <c r="A220" s="6"/>
      <c r="B220" s="15"/>
      <c r="C220" s="47"/>
      <c r="D220" s="69"/>
      <c r="E220" s="69"/>
      <c r="F220" s="69"/>
      <c r="G220" s="47"/>
      <c r="H220" s="73"/>
      <c r="I220" s="69"/>
      <c r="J220" s="11"/>
      <c r="K220" s="104"/>
      <c r="L220" s="8"/>
      <c r="M220" s="8"/>
    </row>
    <row r="221" spans="1:13" s="279" customFormat="1" ht="14" customHeight="1">
      <c r="A221" s="13"/>
      <c r="B221" s="28" t="s">
        <v>62</v>
      </c>
      <c r="C221" s="45"/>
      <c r="D221" s="64"/>
      <c r="E221" s="64"/>
      <c r="F221" s="64"/>
      <c r="G221" s="45"/>
      <c r="H221" s="74"/>
      <c r="I221" s="64"/>
      <c r="J221" s="7"/>
      <c r="K221" s="88"/>
      <c r="L221" s="7"/>
      <c r="M221" s="7"/>
    </row>
    <row r="222" spans="1:13" ht="18" customHeight="1">
      <c r="A222" s="3"/>
      <c r="B222" s="31" t="s">
        <v>256</v>
      </c>
      <c r="C222" s="450" t="s">
        <v>1475</v>
      </c>
      <c r="D222" s="421">
        <v>312</v>
      </c>
      <c r="E222" s="421">
        <v>519.95000000000005</v>
      </c>
      <c r="F222" s="391" t="s">
        <v>85</v>
      </c>
      <c r="G222" s="33">
        <v>147</v>
      </c>
      <c r="H222" s="59"/>
      <c r="I222" s="240">
        <f>H222*312</f>
        <v>0</v>
      </c>
      <c r="J222" s="1"/>
      <c r="K222" s="95"/>
      <c r="L222" s="1"/>
      <c r="M222" s="1"/>
    </row>
    <row r="223" spans="1:13" ht="18" customHeight="1">
      <c r="A223" s="3"/>
      <c r="B223" s="31" t="s">
        <v>257</v>
      </c>
      <c r="C223" s="452"/>
      <c r="D223" s="421"/>
      <c r="E223" s="421"/>
      <c r="F223" s="392"/>
      <c r="G223" s="33">
        <v>150</v>
      </c>
      <c r="H223" s="59"/>
      <c r="I223" s="240">
        <f>H223*312</f>
        <v>0</v>
      </c>
      <c r="J223" s="1"/>
      <c r="K223" s="95"/>
      <c r="L223" s="1"/>
      <c r="M223" s="1"/>
    </row>
    <row r="224" spans="1:13" ht="18" customHeight="1">
      <c r="A224" s="3"/>
      <c r="B224" s="29" t="s">
        <v>255</v>
      </c>
      <c r="C224" s="422" t="s">
        <v>1302</v>
      </c>
      <c r="D224" s="421">
        <v>276</v>
      </c>
      <c r="E224" s="421">
        <v>459.95</v>
      </c>
      <c r="F224" s="391" t="s">
        <v>85</v>
      </c>
      <c r="G224" s="33">
        <v>142</v>
      </c>
      <c r="H224" s="59"/>
      <c r="I224" s="240">
        <f>H224*276</f>
        <v>0</v>
      </c>
      <c r="J224" s="1"/>
      <c r="K224" s="95"/>
      <c r="L224" s="1"/>
      <c r="M224" s="1"/>
    </row>
    <row r="225" spans="1:14" ht="18" customHeight="1">
      <c r="A225" s="3"/>
      <c r="B225" s="29" t="s">
        <v>258</v>
      </c>
      <c r="C225" s="423"/>
      <c r="D225" s="421"/>
      <c r="E225" s="421"/>
      <c r="F225" s="392"/>
      <c r="G225" s="33">
        <v>146</v>
      </c>
      <c r="H225" s="59"/>
      <c r="I225" s="240">
        <f t="shared" ref="I225:I226" si="29">H225*276</f>
        <v>0</v>
      </c>
      <c r="J225" s="1"/>
      <c r="K225" s="95"/>
      <c r="L225" s="1"/>
      <c r="M225" s="1"/>
    </row>
    <row r="226" spans="1:14" ht="18" customHeight="1">
      <c r="A226" s="3"/>
      <c r="B226" s="29" t="s">
        <v>259</v>
      </c>
      <c r="C226" s="424"/>
      <c r="D226" s="421"/>
      <c r="E226" s="421"/>
      <c r="F226" s="393"/>
      <c r="G226" s="33">
        <v>149</v>
      </c>
      <c r="H226" s="59"/>
      <c r="I226" s="240">
        <f t="shared" si="29"/>
        <v>0</v>
      </c>
      <c r="J226" s="1"/>
      <c r="K226" s="95"/>
      <c r="L226" s="1"/>
      <c r="M226" s="1"/>
    </row>
    <row r="227" spans="1:14" s="279" customFormat="1" ht="8" customHeight="1" thickBot="1">
      <c r="A227" s="6"/>
      <c r="B227" s="15"/>
      <c r="C227" s="48"/>
      <c r="D227" s="41"/>
      <c r="E227" s="41"/>
      <c r="F227" s="41"/>
      <c r="G227" s="48"/>
      <c r="H227" s="42"/>
      <c r="I227" s="41"/>
      <c r="J227" s="8"/>
      <c r="K227" s="104"/>
      <c r="L227" s="8"/>
      <c r="M227" s="8"/>
    </row>
    <row r="228" spans="1:14" s="279" customFormat="1" ht="14" customHeight="1" thickBot="1">
      <c r="A228" s="16"/>
      <c r="B228" s="17"/>
      <c r="C228" s="50"/>
      <c r="D228" s="49"/>
      <c r="E228" s="75"/>
      <c r="F228" s="75"/>
      <c r="G228" s="50"/>
      <c r="H228" s="51" t="s">
        <v>41</v>
      </c>
      <c r="I228" s="52">
        <f>SUM(I196:I227)+I176+I177</f>
        <v>0</v>
      </c>
      <c r="J228" s="18"/>
      <c r="K228" s="104"/>
      <c r="L228" s="14"/>
      <c r="M228" s="14"/>
    </row>
    <row r="229" spans="1:14" s="279" customFormat="1" ht="8" customHeight="1" thickBot="1">
      <c r="A229" s="6"/>
      <c r="B229" s="10"/>
      <c r="C229" s="2"/>
      <c r="D229" s="36"/>
      <c r="E229" s="36"/>
      <c r="F229" s="36"/>
      <c r="G229" s="2"/>
      <c r="H229" s="37"/>
      <c r="I229" s="36"/>
      <c r="J229" s="8"/>
      <c r="K229" s="104"/>
      <c r="L229" s="8"/>
      <c r="M229" s="8"/>
    </row>
    <row r="230" spans="1:14" s="279" customFormat="1" ht="14" customHeight="1" thickBot="1">
      <c r="A230" s="9"/>
      <c r="B230" s="40" t="s">
        <v>43</v>
      </c>
      <c r="C230" s="46"/>
      <c r="D230" s="65"/>
      <c r="E230" s="65"/>
      <c r="F230" s="46"/>
      <c r="G230" s="46"/>
      <c r="H230" s="46"/>
      <c r="I230" s="46"/>
      <c r="J230" s="7"/>
      <c r="K230" s="88"/>
      <c r="L230" s="7"/>
      <c r="M230" s="7"/>
    </row>
    <row r="231" spans="1:14" s="279" customFormat="1" ht="8" customHeight="1">
      <c r="A231" s="6"/>
      <c r="B231" s="308"/>
      <c r="C231" s="47"/>
      <c r="D231" s="69"/>
      <c r="E231" s="69"/>
      <c r="F231" s="69"/>
      <c r="G231" s="47"/>
      <c r="H231" s="47"/>
      <c r="I231" s="69"/>
      <c r="J231" s="11"/>
      <c r="K231" s="104"/>
      <c r="L231" s="8"/>
      <c r="M231" s="8"/>
    </row>
    <row r="232" spans="1:14" s="279" customFormat="1" ht="14" customHeight="1" thickBot="1">
      <c r="A232" s="34"/>
      <c r="B232" s="312" t="s">
        <v>1498</v>
      </c>
      <c r="C232" s="313"/>
      <c r="D232" s="314"/>
      <c r="E232" s="314"/>
      <c r="F232" s="313"/>
      <c r="G232" s="313"/>
      <c r="H232" s="313"/>
      <c r="I232" s="315"/>
      <c r="J232" s="7"/>
      <c r="K232" s="88"/>
      <c r="L232" s="7"/>
      <c r="M232" s="7"/>
    </row>
    <row r="233" spans="1:14" ht="18" customHeight="1">
      <c r="A233" s="3"/>
      <c r="B233" s="32" t="s">
        <v>1488</v>
      </c>
      <c r="C233" s="135" t="s">
        <v>1489</v>
      </c>
      <c r="D233" s="370">
        <v>215</v>
      </c>
      <c r="E233" s="370">
        <v>359.95</v>
      </c>
      <c r="F233" s="370" t="s">
        <v>85</v>
      </c>
      <c r="G233" s="92">
        <v>132</v>
      </c>
      <c r="H233" s="92"/>
      <c r="I233" s="370">
        <f>H233*215</f>
        <v>0</v>
      </c>
      <c r="J233" s="1"/>
      <c r="K233" s="95"/>
      <c r="L233" s="1"/>
      <c r="M233" s="1"/>
      <c r="N233" s="329"/>
    </row>
    <row r="234" spans="1:14" s="279" customFormat="1" ht="14" customHeight="1" thickBot="1">
      <c r="A234" s="34"/>
      <c r="B234" s="309" t="s">
        <v>1497</v>
      </c>
      <c r="C234" s="299"/>
      <c r="D234" s="298"/>
      <c r="E234" s="298"/>
      <c r="F234" s="298"/>
      <c r="G234" s="299"/>
      <c r="H234" s="300"/>
      <c r="I234" s="301"/>
      <c r="J234" s="7"/>
      <c r="K234" s="88"/>
      <c r="L234" s="7"/>
      <c r="M234" s="7"/>
    </row>
    <row r="235" spans="1:14" s="295" customFormat="1" ht="14" customHeight="1">
      <c r="A235" s="292"/>
      <c r="B235" s="302" t="s">
        <v>1479</v>
      </c>
      <c r="C235" s="303"/>
      <c r="D235" s="304"/>
      <c r="E235" s="304"/>
      <c r="F235" s="304"/>
      <c r="G235" s="305"/>
      <c r="H235" s="306"/>
      <c r="I235" s="307"/>
      <c r="J235" s="293"/>
      <c r="K235" s="294"/>
      <c r="L235" s="293"/>
      <c r="M235" s="293"/>
    </row>
    <row r="236" spans="1:14" ht="18" customHeight="1">
      <c r="A236" s="3"/>
      <c r="B236" s="32" t="s">
        <v>1492</v>
      </c>
      <c r="C236" s="135" t="s">
        <v>1493</v>
      </c>
      <c r="D236" s="369">
        <v>90</v>
      </c>
      <c r="E236" s="369">
        <v>149.94999999999999</v>
      </c>
      <c r="F236" s="370" t="s">
        <v>85</v>
      </c>
      <c r="G236" s="92">
        <v>132</v>
      </c>
      <c r="H236" s="321"/>
      <c r="I236" s="370">
        <f>H236*90</f>
        <v>0</v>
      </c>
      <c r="J236" s="1"/>
      <c r="K236" s="95"/>
      <c r="L236" s="1"/>
      <c r="M236" s="1"/>
    </row>
    <row r="237" spans="1:14" ht="18" customHeight="1">
      <c r="A237" s="3"/>
      <c r="B237" s="143" t="s">
        <v>1490</v>
      </c>
      <c r="C237" s="368" t="s">
        <v>1491</v>
      </c>
      <c r="D237" s="369">
        <v>258</v>
      </c>
      <c r="E237" s="369">
        <v>429.95</v>
      </c>
      <c r="F237" s="369" t="s">
        <v>85</v>
      </c>
      <c r="G237" s="136" t="s">
        <v>51</v>
      </c>
      <c r="H237" s="322"/>
      <c r="I237" s="369">
        <f>H237*258</f>
        <v>0</v>
      </c>
      <c r="J237" s="1"/>
      <c r="K237" s="95"/>
      <c r="L237" s="1"/>
      <c r="M237" s="1"/>
    </row>
    <row r="238" spans="1:14" s="279" customFormat="1" ht="8" customHeight="1" thickBot="1">
      <c r="A238" s="6"/>
      <c r="B238" s="15"/>
      <c r="C238" s="48"/>
      <c r="D238" s="41"/>
      <c r="E238" s="41"/>
      <c r="F238" s="41"/>
      <c r="G238" s="48"/>
      <c r="H238" s="42"/>
      <c r="I238" s="41"/>
      <c r="J238" s="8"/>
      <c r="K238" s="104"/>
      <c r="L238" s="8"/>
      <c r="M238" s="8"/>
    </row>
    <row r="239" spans="1:14" s="279" customFormat="1" ht="14" customHeight="1" thickBot="1">
      <c r="A239" s="16"/>
      <c r="B239" s="17"/>
      <c r="C239" s="50"/>
      <c r="D239" s="49"/>
      <c r="E239" s="75"/>
      <c r="F239" s="75"/>
      <c r="G239" s="50"/>
      <c r="H239" s="51" t="s">
        <v>41</v>
      </c>
      <c r="I239" s="52">
        <f>SUM(I236:I238)</f>
        <v>0</v>
      </c>
      <c r="J239" s="18"/>
      <c r="K239" s="104"/>
      <c r="L239" s="14"/>
      <c r="M239" s="14"/>
    </row>
    <row r="240" spans="1:14" s="279" customFormat="1" ht="8" customHeight="1" thickBot="1">
      <c r="A240" s="6"/>
      <c r="B240" s="15"/>
      <c r="C240" s="3"/>
      <c r="D240" s="310"/>
      <c r="E240" s="310"/>
      <c r="F240" s="310"/>
      <c r="G240" s="3"/>
      <c r="H240" s="311"/>
      <c r="I240" s="310"/>
      <c r="J240" s="8"/>
      <c r="K240" s="104"/>
      <c r="L240" s="8"/>
      <c r="M240" s="8"/>
    </row>
    <row r="241" spans="1:13" s="279" customFormat="1" ht="14" customHeight="1">
      <c r="A241" s="34"/>
      <c r="B241" s="309" t="s">
        <v>61</v>
      </c>
      <c r="C241" s="45"/>
      <c r="D241" s="64"/>
      <c r="E241" s="64"/>
      <c r="F241" s="45"/>
      <c r="G241" s="45"/>
      <c r="H241" s="45"/>
      <c r="I241" s="45"/>
      <c r="J241" s="7"/>
      <c r="K241" s="88"/>
      <c r="L241" s="7"/>
      <c r="M241" s="7"/>
    </row>
    <row r="242" spans="1:13" ht="18" customHeight="1">
      <c r="A242" s="3"/>
      <c r="B242" s="291" t="s">
        <v>260</v>
      </c>
      <c r="C242" s="453" t="s">
        <v>1303</v>
      </c>
      <c r="D242" s="421">
        <v>258</v>
      </c>
      <c r="E242" s="421">
        <v>429.95</v>
      </c>
      <c r="F242" s="391" t="s">
        <v>85</v>
      </c>
      <c r="G242" s="30">
        <v>137</v>
      </c>
      <c r="H242" s="59"/>
      <c r="I242" s="240">
        <f>H242*258</f>
        <v>0</v>
      </c>
      <c r="J242" s="1"/>
      <c r="K242" s="95"/>
      <c r="L242" s="1"/>
      <c r="M242" s="1"/>
    </row>
    <row r="243" spans="1:13" ht="18" customHeight="1">
      <c r="A243" s="3"/>
      <c r="B243" s="29" t="s">
        <v>261</v>
      </c>
      <c r="C243" s="453"/>
      <c r="D243" s="421"/>
      <c r="E243" s="421"/>
      <c r="F243" s="392"/>
      <c r="G243" s="30">
        <v>142</v>
      </c>
      <c r="H243" s="59"/>
      <c r="I243" s="240">
        <f>H243*258</f>
        <v>0</v>
      </c>
      <c r="J243" s="1"/>
      <c r="K243" s="95"/>
      <c r="L243" s="1"/>
      <c r="M243" s="1"/>
    </row>
    <row r="244" spans="1:13" ht="18" customHeight="1">
      <c r="A244" s="3"/>
      <c r="B244" s="29" t="s">
        <v>262</v>
      </c>
      <c r="C244" s="453" t="s">
        <v>1304</v>
      </c>
      <c r="D244" s="421">
        <v>180</v>
      </c>
      <c r="E244" s="421">
        <v>299.95</v>
      </c>
      <c r="F244" s="391" t="s">
        <v>85</v>
      </c>
      <c r="G244" s="30">
        <v>138</v>
      </c>
      <c r="H244" s="59"/>
      <c r="I244" s="240">
        <f>H244*180</f>
        <v>0</v>
      </c>
      <c r="J244" s="1"/>
      <c r="K244" s="95"/>
      <c r="L244" s="1"/>
      <c r="M244" s="1"/>
    </row>
    <row r="245" spans="1:13" ht="18" customHeight="1">
      <c r="A245" s="3"/>
      <c r="B245" s="29" t="s">
        <v>263</v>
      </c>
      <c r="C245" s="453"/>
      <c r="D245" s="421"/>
      <c r="E245" s="421"/>
      <c r="F245" s="392"/>
      <c r="G245" s="30">
        <v>142</v>
      </c>
      <c r="H245" s="59"/>
      <c r="I245" s="240">
        <f t="shared" ref="I245:I249" si="30">H245*180</f>
        <v>0</v>
      </c>
      <c r="J245" s="1"/>
      <c r="K245" s="95"/>
      <c r="L245" s="1"/>
      <c r="M245" s="1"/>
    </row>
    <row r="246" spans="1:13" ht="18" customHeight="1">
      <c r="A246" s="3"/>
      <c r="B246" s="29" t="s">
        <v>264</v>
      </c>
      <c r="C246" s="453"/>
      <c r="D246" s="421"/>
      <c r="E246" s="421"/>
      <c r="F246" s="393"/>
      <c r="G246" s="30">
        <v>147</v>
      </c>
      <c r="H246" s="59"/>
      <c r="I246" s="240">
        <f t="shared" si="30"/>
        <v>0</v>
      </c>
      <c r="J246" s="1"/>
      <c r="K246" s="95"/>
      <c r="L246" s="1"/>
      <c r="M246" s="1"/>
    </row>
    <row r="247" spans="1:13" ht="18" customHeight="1">
      <c r="A247" s="3"/>
      <c r="B247" s="29" t="s">
        <v>265</v>
      </c>
      <c r="C247" s="422" t="s">
        <v>1381</v>
      </c>
      <c r="D247" s="421">
        <v>180</v>
      </c>
      <c r="E247" s="421">
        <v>299.95</v>
      </c>
      <c r="F247" s="391" t="s">
        <v>85</v>
      </c>
      <c r="G247" s="33">
        <v>138</v>
      </c>
      <c r="H247" s="59"/>
      <c r="I247" s="240">
        <f t="shared" si="30"/>
        <v>0</v>
      </c>
      <c r="J247" s="1"/>
      <c r="K247" s="95"/>
      <c r="L247" s="1"/>
      <c r="M247" s="1"/>
    </row>
    <row r="248" spans="1:13" ht="18" customHeight="1">
      <c r="A248" s="3"/>
      <c r="B248" s="29" t="s">
        <v>266</v>
      </c>
      <c r="C248" s="423"/>
      <c r="D248" s="421"/>
      <c r="E248" s="421"/>
      <c r="F248" s="392"/>
      <c r="G248" s="33">
        <v>142</v>
      </c>
      <c r="H248" s="59"/>
      <c r="I248" s="240">
        <f t="shared" si="30"/>
        <v>0</v>
      </c>
      <c r="J248" s="1"/>
      <c r="K248" s="95"/>
      <c r="L248" s="1"/>
      <c r="M248" s="1"/>
    </row>
    <row r="249" spans="1:13" ht="18" customHeight="1">
      <c r="A249" s="3"/>
      <c r="B249" s="29" t="s">
        <v>267</v>
      </c>
      <c r="C249" s="424"/>
      <c r="D249" s="421"/>
      <c r="E249" s="421"/>
      <c r="F249" s="393"/>
      <c r="G249" s="33">
        <v>146</v>
      </c>
      <c r="H249" s="59"/>
      <c r="I249" s="240">
        <f t="shared" si="30"/>
        <v>0</v>
      </c>
      <c r="J249" s="1"/>
      <c r="K249" s="95"/>
      <c r="L249" s="1"/>
      <c r="M249" s="1"/>
    </row>
    <row r="250" spans="1:13" ht="18" customHeight="1">
      <c r="A250" s="3"/>
      <c r="B250" s="29" t="s">
        <v>274</v>
      </c>
      <c r="C250" s="422" t="s">
        <v>1305</v>
      </c>
      <c r="D250" s="421">
        <v>132</v>
      </c>
      <c r="E250" s="421">
        <v>219.95</v>
      </c>
      <c r="F250" s="391" t="s">
        <v>85</v>
      </c>
      <c r="G250" s="33">
        <v>132</v>
      </c>
      <c r="H250" s="59"/>
      <c r="I250" s="240">
        <f>H250*132</f>
        <v>0</v>
      </c>
      <c r="J250" s="1"/>
      <c r="K250" s="95"/>
      <c r="L250" s="1"/>
      <c r="M250" s="1"/>
    </row>
    <row r="251" spans="1:13" ht="18" customHeight="1">
      <c r="A251" s="3"/>
      <c r="B251" s="29" t="s">
        <v>275</v>
      </c>
      <c r="C251" s="423"/>
      <c r="D251" s="421"/>
      <c r="E251" s="421"/>
      <c r="F251" s="392"/>
      <c r="G251" s="33">
        <v>137</v>
      </c>
      <c r="H251" s="59"/>
      <c r="I251" s="240">
        <f t="shared" ref="I251:I254" si="31">H251*132</f>
        <v>0</v>
      </c>
      <c r="J251" s="1"/>
      <c r="K251" s="95"/>
      <c r="L251" s="1"/>
      <c r="M251" s="1"/>
    </row>
    <row r="252" spans="1:13" ht="18" customHeight="1">
      <c r="A252" s="3"/>
      <c r="B252" s="29" t="s">
        <v>276</v>
      </c>
      <c r="C252" s="423"/>
      <c r="D252" s="421"/>
      <c r="E252" s="421"/>
      <c r="F252" s="392"/>
      <c r="G252" s="33">
        <v>142</v>
      </c>
      <c r="H252" s="59"/>
      <c r="I252" s="240">
        <f t="shared" si="31"/>
        <v>0</v>
      </c>
      <c r="J252" s="1"/>
      <c r="K252" s="95"/>
      <c r="L252" s="1"/>
      <c r="M252" s="1"/>
    </row>
    <row r="253" spans="1:13" ht="18" customHeight="1">
      <c r="A253" s="3"/>
      <c r="B253" s="29" t="s">
        <v>277</v>
      </c>
      <c r="C253" s="423"/>
      <c r="D253" s="421"/>
      <c r="E253" s="421"/>
      <c r="F253" s="392"/>
      <c r="G253" s="33">
        <v>146</v>
      </c>
      <c r="H253" s="59"/>
      <c r="I253" s="240">
        <f t="shared" si="31"/>
        <v>0</v>
      </c>
      <c r="J253" s="1"/>
      <c r="K253" s="95"/>
      <c r="L253" s="1"/>
      <c r="M253" s="1"/>
    </row>
    <row r="254" spans="1:13" ht="18" customHeight="1">
      <c r="A254" s="3"/>
      <c r="B254" s="29" t="s">
        <v>278</v>
      </c>
      <c r="C254" s="424"/>
      <c r="D254" s="421"/>
      <c r="E254" s="421"/>
      <c r="F254" s="393"/>
      <c r="G254" s="33">
        <v>149</v>
      </c>
      <c r="H254" s="59"/>
      <c r="I254" s="240">
        <f t="shared" si="31"/>
        <v>0</v>
      </c>
      <c r="J254" s="1"/>
      <c r="K254" s="95"/>
      <c r="L254" s="1"/>
      <c r="M254" s="1"/>
    </row>
    <row r="255" spans="1:13" ht="18" customHeight="1">
      <c r="A255" s="3"/>
      <c r="B255" s="29" t="s">
        <v>268</v>
      </c>
      <c r="C255" s="422" t="s">
        <v>1306</v>
      </c>
      <c r="D255" s="421">
        <v>120</v>
      </c>
      <c r="E255" s="421">
        <v>199.95</v>
      </c>
      <c r="F255" s="391" t="s">
        <v>85</v>
      </c>
      <c r="G255" s="33">
        <v>86</v>
      </c>
      <c r="H255" s="59"/>
      <c r="I255" s="240">
        <f>H255*120</f>
        <v>0</v>
      </c>
      <c r="J255" s="1"/>
      <c r="K255" s="95"/>
      <c r="L255" s="1"/>
      <c r="M255" s="1"/>
    </row>
    <row r="256" spans="1:13" ht="18" customHeight="1">
      <c r="A256" s="3"/>
      <c r="B256" s="29" t="s">
        <v>269</v>
      </c>
      <c r="C256" s="423"/>
      <c r="D256" s="421"/>
      <c r="E256" s="421"/>
      <c r="F256" s="392"/>
      <c r="G256" s="33">
        <v>96</v>
      </c>
      <c r="H256" s="59"/>
      <c r="I256" s="240">
        <f t="shared" ref="I256:I266" si="32">H256*120</f>
        <v>0</v>
      </c>
      <c r="J256" s="1"/>
      <c r="K256" s="95"/>
      <c r="L256" s="1"/>
      <c r="M256" s="1"/>
    </row>
    <row r="257" spans="1:13" ht="18" customHeight="1">
      <c r="A257" s="3"/>
      <c r="B257" s="29" t="s">
        <v>270</v>
      </c>
      <c r="C257" s="423"/>
      <c r="D257" s="421"/>
      <c r="E257" s="421"/>
      <c r="F257" s="392"/>
      <c r="G257" s="33">
        <v>106</v>
      </c>
      <c r="H257" s="59"/>
      <c r="I257" s="240">
        <f t="shared" si="32"/>
        <v>0</v>
      </c>
      <c r="J257" s="1"/>
      <c r="K257" s="95"/>
      <c r="L257" s="1"/>
      <c r="M257" s="1"/>
    </row>
    <row r="258" spans="1:13" ht="18" customHeight="1">
      <c r="A258" s="3"/>
      <c r="B258" s="29" t="s">
        <v>271</v>
      </c>
      <c r="C258" s="423"/>
      <c r="D258" s="421"/>
      <c r="E258" s="421"/>
      <c r="F258" s="392"/>
      <c r="G258" s="33">
        <v>116</v>
      </c>
      <c r="H258" s="59"/>
      <c r="I258" s="240">
        <f t="shared" si="32"/>
        <v>0</v>
      </c>
      <c r="J258" s="1"/>
      <c r="K258" s="95"/>
      <c r="L258" s="1"/>
      <c r="M258" s="1"/>
    </row>
    <row r="259" spans="1:13" ht="18" customHeight="1">
      <c r="A259" s="3"/>
      <c r="B259" s="29" t="s">
        <v>273</v>
      </c>
      <c r="C259" s="423"/>
      <c r="D259" s="421"/>
      <c r="E259" s="421"/>
      <c r="F259" s="392"/>
      <c r="G259" s="33">
        <v>121</v>
      </c>
      <c r="H259" s="59"/>
      <c r="I259" s="240">
        <f t="shared" si="32"/>
        <v>0</v>
      </c>
      <c r="J259" s="1"/>
      <c r="K259" s="95"/>
      <c r="L259" s="1"/>
      <c r="M259" s="1"/>
    </row>
    <row r="260" spans="1:13" ht="18" customHeight="1">
      <c r="A260" s="3"/>
      <c r="B260" s="29" t="s">
        <v>272</v>
      </c>
      <c r="C260" s="424"/>
      <c r="D260" s="421"/>
      <c r="E260" s="421"/>
      <c r="F260" s="393"/>
      <c r="G260" s="33">
        <v>126</v>
      </c>
      <c r="H260" s="59"/>
      <c r="I260" s="240">
        <f t="shared" si="32"/>
        <v>0</v>
      </c>
      <c r="J260" s="1"/>
      <c r="K260" s="95"/>
      <c r="L260" s="1"/>
      <c r="M260" s="1"/>
    </row>
    <row r="261" spans="1:13" ht="18" customHeight="1">
      <c r="A261" s="3"/>
      <c r="B261" s="29" t="s">
        <v>279</v>
      </c>
      <c r="C261" s="422" t="s">
        <v>1451</v>
      </c>
      <c r="D261" s="391">
        <v>120</v>
      </c>
      <c r="E261" s="391">
        <v>199.95</v>
      </c>
      <c r="F261" s="391" t="s">
        <v>85</v>
      </c>
      <c r="G261" s="33">
        <v>86</v>
      </c>
      <c r="H261" s="59"/>
      <c r="I261" s="240">
        <f t="shared" si="32"/>
        <v>0</v>
      </c>
      <c r="J261" s="1"/>
      <c r="K261" s="95"/>
      <c r="L261" s="1"/>
      <c r="M261" s="1"/>
    </row>
    <row r="262" spans="1:13" ht="18" customHeight="1">
      <c r="A262" s="3"/>
      <c r="B262" s="29" t="s">
        <v>280</v>
      </c>
      <c r="C262" s="423"/>
      <c r="D262" s="392"/>
      <c r="E262" s="392"/>
      <c r="F262" s="392"/>
      <c r="G262" s="33">
        <v>96</v>
      </c>
      <c r="H262" s="59"/>
      <c r="I262" s="240">
        <f t="shared" si="32"/>
        <v>0</v>
      </c>
      <c r="J262" s="1"/>
      <c r="K262" s="95"/>
      <c r="L262" s="1"/>
      <c r="M262" s="1"/>
    </row>
    <row r="263" spans="1:13" ht="18" customHeight="1">
      <c r="A263" s="3"/>
      <c r="B263" s="29" t="s">
        <v>281</v>
      </c>
      <c r="C263" s="423"/>
      <c r="D263" s="392"/>
      <c r="E263" s="392"/>
      <c r="F263" s="392"/>
      <c r="G263" s="33">
        <v>106</v>
      </c>
      <c r="H263" s="59"/>
      <c r="I263" s="240">
        <f t="shared" si="32"/>
        <v>0</v>
      </c>
      <c r="J263" s="1"/>
      <c r="K263" s="95"/>
      <c r="L263" s="1"/>
      <c r="M263" s="1"/>
    </row>
    <row r="264" spans="1:13" ht="18" customHeight="1">
      <c r="A264" s="3"/>
      <c r="B264" s="29" t="s">
        <v>282</v>
      </c>
      <c r="C264" s="423"/>
      <c r="D264" s="392"/>
      <c r="E264" s="392"/>
      <c r="F264" s="392"/>
      <c r="G264" s="33">
        <v>116</v>
      </c>
      <c r="H264" s="59"/>
      <c r="I264" s="240">
        <f t="shared" si="32"/>
        <v>0</v>
      </c>
      <c r="J264" s="1"/>
      <c r="K264" s="95"/>
      <c r="L264" s="1"/>
      <c r="M264" s="1"/>
    </row>
    <row r="265" spans="1:13" ht="18" customHeight="1">
      <c r="A265" s="3"/>
      <c r="B265" s="29" t="s">
        <v>283</v>
      </c>
      <c r="C265" s="423"/>
      <c r="D265" s="392"/>
      <c r="E265" s="392"/>
      <c r="F265" s="392"/>
      <c r="G265" s="33">
        <v>121</v>
      </c>
      <c r="H265" s="59"/>
      <c r="I265" s="240">
        <f t="shared" si="32"/>
        <v>0</v>
      </c>
      <c r="J265" s="1"/>
      <c r="K265" s="95"/>
      <c r="L265" s="1"/>
      <c r="M265" s="1"/>
    </row>
    <row r="266" spans="1:13" ht="18" customHeight="1">
      <c r="A266" s="3"/>
      <c r="B266" s="29" t="s">
        <v>284</v>
      </c>
      <c r="C266" s="423"/>
      <c r="D266" s="392"/>
      <c r="E266" s="392"/>
      <c r="F266" s="392"/>
      <c r="G266" s="33">
        <v>126</v>
      </c>
      <c r="H266" s="59"/>
      <c r="I266" s="240">
        <f t="shared" si="32"/>
        <v>0</v>
      </c>
      <c r="J266" s="1"/>
      <c r="K266" s="95"/>
      <c r="L266" s="1"/>
      <c r="M266" s="1"/>
    </row>
    <row r="267" spans="1:13" ht="18" customHeight="1">
      <c r="A267" s="3"/>
      <c r="B267" s="29" t="s">
        <v>285</v>
      </c>
      <c r="C267" s="422" t="s">
        <v>1452</v>
      </c>
      <c r="D267" s="391">
        <v>132</v>
      </c>
      <c r="E267" s="391">
        <v>219.95</v>
      </c>
      <c r="F267" s="391" t="s">
        <v>85</v>
      </c>
      <c r="G267" s="33">
        <v>132</v>
      </c>
      <c r="H267" s="59"/>
      <c r="I267" s="240">
        <f>H267*132</f>
        <v>0</v>
      </c>
      <c r="J267" s="1"/>
      <c r="K267" s="95"/>
      <c r="L267" s="1"/>
      <c r="M267" s="1"/>
    </row>
    <row r="268" spans="1:13" ht="18" customHeight="1">
      <c r="A268" s="3"/>
      <c r="B268" s="29" t="s">
        <v>286</v>
      </c>
      <c r="C268" s="424"/>
      <c r="D268" s="393"/>
      <c r="E268" s="393"/>
      <c r="F268" s="393"/>
      <c r="G268" s="33">
        <v>137</v>
      </c>
      <c r="H268" s="59"/>
      <c r="I268" s="240">
        <f>H268*132</f>
        <v>0</v>
      </c>
      <c r="J268" s="1"/>
      <c r="K268" s="95"/>
      <c r="L268" s="1"/>
      <c r="M268" s="1"/>
    </row>
    <row r="269" spans="1:13" s="279" customFormat="1" ht="8" customHeight="1" thickBot="1">
      <c r="A269" s="6"/>
      <c r="B269" s="15"/>
      <c r="C269" s="48"/>
      <c r="D269" s="41"/>
      <c r="E269" s="41"/>
      <c r="F269" s="41"/>
      <c r="G269" s="48"/>
      <c r="H269" s="42"/>
      <c r="I269" s="41"/>
      <c r="J269" s="8"/>
      <c r="K269" s="104"/>
      <c r="L269" s="8"/>
      <c r="M269" s="8"/>
    </row>
    <row r="270" spans="1:13" s="279" customFormat="1" ht="14" customHeight="1" thickBot="1">
      <c r="A270" s="16"/>
      <c r="B270" s="17"/>
      <c r="C270" s="50"/>
      <c r="D270" s="49"/>
      <c r="E270" s="75"/>
      <c r="F270" s="75"/>
      <c r="G270" s="50"/>
      <c r="H270" s="51" t="s">
        <v>41</v>
      </c>
      <c r="I270" s="52">
        <f>SUM(I242:I269)+I233</f>
        <v>0</v>
      </c>
      <c r="J270" s="18"/>
      <c r="K270" s="104"/>
      <c r="L270" s="14"/>
      <c r="M270" s="14"/>
    </row>
    <row r="271" spans="1:13" s="279" customFormat="1" ht="8" customHeight="1" thickBot="1">
      <c r="A271" s="6"/>
      <c r="B271" s="10"/>
      <c r="C271" s="2"/>
      <c r="D271" s="36"/>
      <c r="E271" s="36"/>
      <c r="F271" s="36"/>
      <c r="G271" s="2"/>
      <c r="H271" s="37"/>
      <c r="I271" s="36"/>
      <c r="J271" s="8"/>
      <c r="K271" s="104"/>
      <c r="L271" s="8"/>
      <c r="M271" s="8"/>
    </row>
    <row r="272" spans="1:13" s="279" customFormat="1" ht="14" customHeight="1" thickBot="1">
      <c r="A272" s="9"/>
      <c r="B272" s="40" t="s">
        <v>44</v>
      </c>
      <c r="C272" s="46"/>
      <c r="D272" s="65"/>
      <c r="E272" s="65"/>
      <c r="F272" s="46"/>
      <c r="G272" s="46"/>
      <c r="H272" s="46"/>
      <c r="I272" s="46"/>
      <c r="J272" s="7"/>
      <c r="K272" s="88"/>
      <c r="L272" s="7"/>
      <c r="M272" s="7"/>
    </row>
    <row r="273" spans="1:13" s="67" customFormat="1" ht="8" customHeight="1">
      <c r="A273" s="24"/>
      <c r="B273" s="25"/>
      <c r="C273" s="39"/>
      <c r="D273" s="66"/>
      <c r="E273" s="66"/>
      <c r="F273" s="66"/>
      <c r="G273" s="39"/>
      <c r="H273" s="39"/>
      <c r="I273" s="66"/>
      <c r="J273" s="26"/>
      <c r="K273" s="26"/>
      <c r="L273" s="26"/>
      <c r="M273" s="26"/>
    </row>
    <row r="274" spans="1:13" ht="18" customHeight="1">
      <c r="A274" s="3"/>
      <c r="B274" s="56" t="s">
        <v>366</v>
      </c>
      <c r="C274" s="454" t="s">
        <v>1307</v>
      </c>
      <c r="D274" s="404">
        <v>260</v>
      </c>
      <c r="E274" s="404">
        <v>429.95</v>
      </c>
      <c r="F274" s="404" t="s">
        <v>368</v>
      </c>
      <c r="G274" s="243" t="s">
        <v>52</v>
      </c>
      <c r="H274" s="61"/>
      <c r="I274" s="236">
        <f>H274*260</f>
        <v>0</v>
      </c>
    </row>
    <row r="275" spans="1:13" ht="18" customHeight="1">
      <c r="B275" s="56" t="s">
        <v>367</v>
      </c>
      <c r="C275" s="454"/>
      <c r="D275" s="404"/>
      <c r="E275" s="404"/>
      <c r="F275" s="404"/>
      <c r="G275" s="243" t="s">
        <v>53</v>
      </c>
      <c r="H275" s="61"/>
      <c r="I275" s="236">
        <f>H275*260</f>
        <v>0</v>
      </c>
    </row>
    <row r="276" spans="1:13" ht="18" customHeight="1">
      <c r="B276" s="56" t="s">
        <v>369</v>
      </c>
      <c r="C276" s="447" t="s">
        <v>1308</v>
      </c>
      <c r="D276" s="396">
        <v>198</v>
      </c>
      <c r="E276" s="396">
        <v>329.95</v>
      </c>
      <c r="F276" s="404" t="s">
        <v>87</v>
      </c>
      <c r="G276" s="243" t="s">
        <v>52</v>
      </c>
      <c r="H276" s="44"/>
      <c r="I276" s="236">
        <f>H276*198</f>
        <v>0</v>
      </c>
    </row>
    <row r="277" spans="1:13" ht="18" customHeight="1">
      <c r="B277" s="56" t="s">
        <v>370</v>
      </c>
      <c r="C277" s="448"/>
      <c r="D277" s="397"/>
      <c r="E277" s="397"/>
      <c r="F277" s="404"/>
      <c r="G277" s="243" t="s">
        <v>53</v>
      </c>
      <c r="H277" s="44"/>
      <c r="I277" s="236">
        <f t="shared" ref="I277:I279" si="33">H277*198</f>
        <v>0</v>
      </c>
    </row>
    <row r="278" spans="1:13" ht="18" customHeight="1">
      <c r="B278" s="56" t="s">
        <v>372</v>
      </c>
      <c r="C278" s="448"/>
      <c r="D278" s="397"/>
      <c r="E278" s="397"/>
      <c r="F278" s="404" t="s">
        <v>371</v>
      </c>
      <c r="G278" s="243" t="s">
        <v>52</v>
      </c>
      <c r="H278" s="44"/>
      <c r="I278" s="236">
        <f t="shared" si="33"/>
        <v>0</v>
      </c>
    </row>
    <row r="279" spans="1:13" ht="18" customHeight="1">
      <c r="B279" s="56" t="s">
        <v>373</v>
      </c>
      <c r="C279" s="449"/>
      <c r="D279" s="398"/>
      <c r="E279" s="398"/>
      <c r="F279" s="404"/>
      <c r="G279" s="243" t="s">
        <v>53</v>
      </c>
      <c r="H279" s="44"/>
      <c r="I279" s="236">
        <f t="shared" si="33"/>
        <v>0</v>
      </c>
    </row>
    <row r="280" spans="1:13" ht="18" customHeight="1">
      <c r="B280" s="56" t="s">
        <v>376</v>
      </c>
      <c r="C280" s="425" t="s">
        <v>1309</v>
      </c>
      <c r="D280" s="396">
        <v>180</v>
      </c>
      <c r="E280" s="396">
        <v>299.95</v>
      </c>
      <c r="F280" s="396" t="s">
        <v>87</v>
      </c>
      <c r="G280" s="243" t="s">
        <v>52</v>
      </c>
      <c r="H280" s="44"/>
      <c r="I280" s="236">
        <f>H280*180</f>
        <v>0</v>
      </c>
    </row>
    <row r="281" spans="1:13" ht="18" customHeight="1">
      <c r="B281" s="56" t="s">
        <v>377</v>
      </c>
      <c r="C281" s="426"/>
      <c r="D281" s="397"/>
      <c r="E281" s="397"/>
      <c r="F281" s="398"/>
      <c r="G281" s="243" t="s">
        <v>53</v>
      </c>
      <c r="H281" s="44"/>
      <c r="I281" s="236">
        <f t="shared" ref="I281:I285" si="34">H281*180</f>
        <v>0</v>
      </c>
    </row>
    <row r="282" spans="1:13" ht="18" customHeight="1">
      <c r="B282" s="56" t="s">
        <v>380</v>
      </c>
      <c r="C282" s="426"/>
      <c r="D282" s="397"/>
      <c r="E282" s="397"/>
      <c r="F282" s="404" t="s">
        <v>375</v>
      </c>
      <c r="G282" s="243" t="s">
        <v>52</v>
      </c>
      <c r="H282" s="44"/>
      <c r="I282" s="236">
        <f t="shared" si="34"/>
        <v>0</v>
      </c>
    </row>
    <row r="283" spans="1:13" ht="18" customHeight="1">
      <c r="B283" s="56" t="s">
        <v>381</v>
      </c>
      <c r="C283" s="426"/>
      <c r="D283" s="397"/>
      <c r="E283" s="397"/>
      <c r="F283" s="404"/>
      <c r="G283" s="243" t="s">
        <v>53</v>
      </c>
      <c r="H283" s="44"/>
      <c r="I283" s="236">
        <f t="shared" si="34"/>
        <v>0</v>
      </c>
    </row>
    <row r="284" spans="1:13" ht="18" customHeight="1">
      <c r="B284" s="56" t="s">
        <v>378</v>
      </c>
      <c r="C284" s="426"/>
      <c r="D284" s="397"/>
      <c r="E284" s="397"/>
      <c r="F284" s="396" t="s">
        <v>374</v>
      </c>
      <c r="G284" s="243" t="s">
        <v>52</v>
      </c>
      <c r="H284" s="44"/>
      <c r="I284" s="236">
        <f t="shared" si="34"/>
        <v>0</v>
      </c>
    </row>
    <row r="285" spans="1:13" ht="18" customHeight="1">
      <c r="B285" s="56" t="s">
        <v>379</v>
      </c>
      <c r="C285" s="426"/>
      <c r="D285" s="397"/>
      <c r="E285" s="397"/>
      <c r="F285" s="398"/>
      <c r="G285" s="243" t="s">
        <v>53</v>
      </c>
      <c r="H285" s="44"/>
      <c r="I285" s="236">
        <f t="shared" si="34"/>
        <v>0</v>
      </c>
    </row>
    <row r="286" spans="1:13" ht="18" customHeight="1">
      <c r="B286" s="56" t="s">
        <v>384</v>
      </c>
      <c r="C286" s="436" t="s">
        <v>1310</v>
      </c>
      <c r="D286" s="396">
        <v>168</v>
      </c>
      <c r="E286" s="396">
        <v>279.95</v>
      </c>
      <c r="F286" s="404" t="s">
        <v>382</v>
      </c>
      <c r="G286" s="243" t="s">
        <v>52</v>
      </c>
      <c r="H286" s="44"/>
      <c r="I286" s="63">
        <f>H286*168</f>
        <v>0</v>
      </c>
    </row>
    <row r="287" spans="1:13" ht="18" customHeight="1">
      <c r="B287" s="56" t="s">
        <v>385</v>
      </c>
      <c r="C287" s="437"/>
      <c r="D287" s="397"/>
      <c r="E287" s="397"/>
      <c r="F287" s="404"/>
      <c r="G287" s="243" t="s">
        <v>53</v>
      </c>
      <c r="H287" s="44"/>
      <c r="I287" s="63">
        <f t="shared" ref="I287:I289" si="35">H287*168</f>
        <v>0</v>
      </c>
    </row>
    <row r="288" spans="1:13" ht="18" customHeight="1">
      <c r="B288" s="56" t="s">
        <v>386</v>
      </c>
      <c r="C288" s="437"/>
      <c r="D288" s="397"/>
      <c r="E288" s="397"/>
      <c r="F288" s="404" t="s">
        <v>383</v>
      </c>
      <c r="G288" s="243" t="s">
        <v>52</v>
      </c>
      <c r="H288" s="44"/>
      <c r="I288" s="63">
        <f t="shared" si="35"/>
        <v>0</v>
      </c>
    </row>
    <row r="289" spans="2:9" ht="18" customHeight="1">
      <c r="B289" s="56" t="s">
        <v>387</v>
      </c>
      <c r="C289" s="442"/>
      <c r="D289" s="398"/>
      <c r="E289" s="398"/>
      <c r="F289" s="404"/>
      <c r="G289" s="243" t="s">
        <v>53</v>
      </c>
      <c r="H289" s="44"/>
      <c r="I289" s="63">
        <f t="shared" si="35"/>
        <v>0</v>
      </c>
    </row>
    <row r="290" spans="2:9" ht="18" customHeight="1">
      <c r="B290" s="56" t="s">
        <v>389</v>
      </c>
      <c r="C290" s="436" t="s">
        <v>1275</v>
      </c>
      <c r="D290" s="430">
        <v>162</v>
      </c>
      <c r="E290" s="430">
        <v>269.95</v>
      </c>
      <c r="F290" s="396" t="s">
        <v>87</v>
      </c>
      <c r="G290" s="243" t="s">
        <v>52</v>
      </c>
      <c r="H290" s="44"/>
      <c r="I290" s="63">
        <f>H290*162</f>
        <v>0</v>
      </c>
    </row>
    <row r="291" spans="2:9" ht="18" customHeight="1">
      <c r="B291" s="56" t="s">
        <v>390</v>
      </c>
      <c r="C291" s="437"/>
      <c r="D291" s="431"/>
      <c r="E291" s="431"/>
      <c r="F291" s="398"/>
      <c r="G291" s="243" t="s">
        <v>53</v>
      </c>
      <c r="H291" s="44"/>
      <c r="I291" s="63">
        <f t="shared" ref="I291:I297" si="36">H291*162</f>
        <v>0</v>
      </c>
    </row>
    <row r="292" spans="2:9" ht="18" customHeight="1">
      <c r="B292" s="56" t="s">
        <v>393</v>
      </c>
      <c r="C292" s="437"/>
      <c r="D292" s="431"/>
      <c r="E292" s="431"/>
      <c r="F292" s="396" t="s">
        <v>79</v>
      </c>
      <c r="G292" s="243" t="s">
        <v>52</v>
      </c>
      <c r="H292" s="44"/>
      <c r="I292" s="63">
        <f t="shared" si="36"/>
        <v>0</v>
      </c>
    </row>
    <row r="293" spans="2:9" ht="18" customHeight="1">
      <c r="B293" s="56" t="s">
        <v>394</v>
      </c>
      <c r="C293" s="437"/>
      <c r="D293" s="431"/>
      <c r="E293" s="431"/>
      <c r="F293" s="398"/>
      <c r="G293" s="243" t="s">
        <v>53</v>
      </c>
      <c r="H293" s="44"/>
      <c r="I293" s="63">
        <f t="shared" si="36"/>
        <v>0</v>
      </c>
    </row>
    <row r="294" spans="2:9" ht="18" customHeight="1">
      <c r="B294" s="56" t="s">
        <v>391</v>
      </c>
      <c r="C294" s="437"/>
      <c r="D294" s="431"/>
      <c r="E294" s="431"/>
      <c r="F294" s="396" t="s">
        <v>88</v>
      </c>
      <c r="G294" s="243" t="s">
        <v>52</v>
      </c>
      <c r="H294" s="44"/>
      <c r="I294" s="63">
        <f t="shared" si="36"/>
        <v>0</v>
      </c>
    </row>
    <row r="295" spans="2:9" ht="18" customHeight="1">
      <c r="B295" s="56" t="s">
        <v>392</v>
      </c>
      <c r="C295" s="437"/>
      <c r="D295" s="431"/>
      <c r="E295" s="431"/>
      <c r="F295" s="398"/>
      <c r="G295" s="243" t="s">
        <v>53</v>
      </c>
      <c r="H295" s="44"/>
      <c r="I295" s="63">
        <f t="shared" si="36"/>
        <v>0</v>
      </c>
    </row>
    <row r="296" spans="2:9" ht="18" customHeight="1">
      <c r="B296" s="123" t="s">
        <v>395</v>
      </c>
      <c r="C296" s="437"/>
      <c r="D296" s="431"/>
      <c r="E296" s="431"/>
      <c r="F296" s="396" t="s">
        <v>388</v>
      </c>
      <c r="G296" s="243" t="s">
        <v>52</v>
      </c>
      <c r="H296" s="44"/>
      <c r="I296" s="63">
        <f t="shared" si="36"/>
        <v>0</v>
      </c>
    </row>
    <row r="297" spans="2:9" ht="18" customHeight="1">
      <c r="B297" s="123" t="s">
        <v>396</v>
      </c>
      <c r="C297" s="442"/>
      <c r="D297" s="446"/>
      <c r="E297" s="446"/>
      <c r="F297" s="398"/>
      <c r="G297" s="243" t="s">
        <v>53</v>
      </c>
      <c r="H297" s="44"/>
      <c r="I297" s="63">
        <f t="shared" si="36"/>
        <v>0</v>
      </c>
    </row>
    <row r="298" spans="2:9" ht="18" customHeight="1">
      <c r="B298" s="56" t="s">
        <v>398</v>
      </c>
      <c r="C298" s="436" t="s">
        <v>1311</v>
      </c>
      <c r="D298" s="430">
        <v>138</v>
      </c>
      <c r="E298" s="430">
        <v>229.95</v>
      </c>
      <c r="F298" s="396" t="s">
        <v>87</v>
      </c>
      <c r="G298" s="243" t="s">
        <v>52</v>
      </c>
      <c r="H298" s="44"/>
      <c r="I298" s="63">
        <f>H298*138</f>
        <v>0</v>
      </c>
    </row>
    <row r="299" spans="2:9" ht="18" customHeight="1">
      <c r="B299" s="56" t="s">
        <v>399</v>
      </c>
      <c r="C299" s="437"/>
      <c r="D299" s="431"/>
      <c r="E299" s="431"/>
      <c r="F299" s="398"/>
      <c r="G299" s="243" t="s">
        <v>53</v>
      </c>
      <c r="H299" s="44"/>
      <c r="I299" s="63">
        <f t="shared" ref="I299:I303" si="37">H299*138</f>
        <v>0</v>
      </c>
    </row>
    <row r="300" spans="2:9" ht="18" customHeight="1">
      <c r="B300" s="123" t="s">
        <v>402</v>
      </c>
      <c r="C300" s="437"/>
      <c r="D300" s="431"/>
      <c r="E300" s="431"/>
      <c r="F300" s="396" t="s">
        <v>89</v>
      </c>
      <c r="G300" s="243" t="s">
        <v>52</v>
      </c>
      <c r="H300" s="44"/>
      <c r="I300" s="63">
        <f t="shared" si="37"/>
        <v>0</v>
      </c>
    </row>
    <row r="301" spans="2:9" ht="18" customHeight="1">
      <c r="B301" s="123" t="s">
        <v>403</v>
      </c>
      <c r="C301" s="437"/>
      <c r="D301" s="431"/>
      <c r="E301" s="431"/>
      <c r="F301" s="398"/>
      <c r="G301" s="243" t="s">
        <v>53</v>
      </c>
      <c r="H301" s="44"/>
      <c r="I301" s="63">
        <f t="shared" si="37"/>
        <v>0</v>
      </c>
    </row>
    <row r="302" spans="2:9" ht="18" customHeight="1">
      <c r="B302" s="56" t="s">
        <v>400</v>
      </c>
      <c r="C302" s="437"/>
      <c r="D302" s="431"/>
      <c r="E302" s="431"/>
      <c r="F302" s="396" t="s">
        <v>397</v>
      </c>
      <c r="G302" s="243" t="s">
        <v>52</v>
      </c>
      <c r="H302" s="44"/>
      <c r="I302" s="63">
        <f t="shared" si="37"/>
        <v>0</v>
      </c>
    </row>
    <row r="303" spans="2:9" ht="18" customHeight="1">
      <c r="B303" s="56" t="s">
        <v>401</v>
      </c>
      <c r="C303" s="437"/>
      <c r="D303" s="431"/>
      <c r="E303" s="431"/>
      <c r="F303" s="398"/>
      <c r="G303" s="243" t="s">
        <v>53</v>
      </c>
      <c r="H303" s="44"/>
      <c r="I303" s="63">
        <f t="shared" si="37"/>
        <v>0</v>
      </c>
    </row>
    <row r="304" spans="2:9" ht="18" customHeight="1">
      <c r="B304" s="109" t="s">
        <v>405</v>
      </c>
      <c r="C304" s="436" t="s">
        <v>1312</v>
      </c>
      <c r="D304" s="430">
        <v>120</v>
      </c>
      <c r="E304" s="430">
        <v>199.95</v>
      </c>
      <c r="F304" s="396" t="s">
        <v>87</v>
      </c>
      <c r="G304" s="243" t="s">
        <v>52</v>
      </c>
      <c r="H304" s="44"/>
      <c r="I304" s="63">
        <f>H304*120</f>
        <v>0</v>
      </c>
    </row>
    <row r="305" spans="1:13" ht="18" customHeight="1">
      <c r="B305" s="109" t="s">
        <v>406</v>
      </c>
      <c r="C305" s="437"/>
      <c r="D305" s="431"/>
      <c r="E305" s="431"/>
      <c r="F305" s="398"/>
      <c r="G305" s="243" t="s">
        <v>53</v>
      </c>
      <c r="H305" s="44"/>
      <c r="I305" s="63">
        <f t="shared" ref="I305:I309" si="38">H305*120</f>
        <v>0</v>
      </c>
    </row>
    <row r="306" spans="1:13" ht="18" customHeight="1">
      <c r="B306" s="109" t="s">
        <v>407</v>
      </c>
      <c r="C306" s="437"/>
      <c r="D306" s="431"/>
      <c r="E306" s="431"/>
      <c r="F306" s="396" t="s">
        <v>404</v>
      </c>
      <c r="G306" s="243" t="s">
        <v>52</v>
      </c>
      <c r="H306" s="44"/>
      <c r="I306" s="63">
        <f t="shared" si="38"/>
        <v>0</v>
      </c>
    </row>
    <row r="307" spans="1:13" ht="18" customHeight="1">
      <c r="B307" s="109" t="s">
        <v>408</v>
      </c>
      <c r="C307" s="437"/>
      <c r="D307" s="431"/>
      <c r="E307" s="431"/>
      <c r="F307" s="398"/>
      <c r="G307" s="243" t="s">
        <v>53</v>
      </c>
      <c r="H307" s="44"/>
      <c r="I307" s="63">
        <f t="shared" si="38"/>
        <v>0</v>
      </c>
    </row>
    <row r="308" spans="1:13" s="97" customFormat="1" ht="18" customHeight="1">
      <c r="A308" s="108"/>
      <c r="B308" s="109" t="s">
        <v>1546</v>
      </c>
      <c r="C308" s="437"/>
      <c r="D308" s="431"/>
      <c r="E308" s="431"/>
      <c r="F308" s="434" t="s">
        <v>1432</v>
      </c>
      <c r="G308" s="231" t="s">
        <v>52</v>
      </c>
      <c r="H308" s="44"/>
      <c r="I308" s="63">
        <f t="shared" si="38"/>
        <v>0</v>
      </c>
      <c r="J308" s="112"/>
      <c r="K308" s="112"/>
      <c r="L308" s="112"/>
      <c r="M308" s="112"/>
    </row>
    <row r="309" spans="1:13" s="97" customFormat="1" ht="18" customHeight="1">
      <c r="A309" s="108"/>
      <c r="B309" s="109" t="s">
        <v>1547</v>
      </c>
      <c r="C309" s="437"/>
      <c r="D309" s="431"/>
      <c r="E309" s="431"/>
      <c r="F309" s="435"/>
      <c r="G309" s="231" t="s">
        <v>53</v>
      </c>
      <c r="H309" s="44"/>
      <c r="I309" s="63">
        <f t="shared" si="38"/>
        <v>0</v>
      </c>
      <c r="J309" s="112"/>
      <c r="K309" s="112"/>
      <c r="L309" s="112"/>
      <c r="M309" s="112"/>
    </row>
    <row r="310" spans="1:13" s="97" customFormat="1" ht="18" customHeight="1">
      <c r="A310" s="108"/>
      <c r="B310" s="284" t="s">
        <v>1408</v>
      </c>
      <c r="C310" s="443" t="s">
        <v>1313</v>
      </c>
      <c r="D310" s="434">
        <v>90</v>
      </c>
      <c r="E310" s="434">
        <v>149.94999999999999</v>
      </c>
      <c r="F310" s="434" t="s">
        <v>73</v>
      </c>
      <c r="G310" s="231" t="s">
        <v>52</v>
      </c>
      <c r="H310" s="44"/>
      <c r="I310" s="232">
        <f>H310*90</f>
        <v>0</v>
      </c>
      <c r="J310" s="112"/>
      <c r="K310" s="112"/>
      <c r="L310" s="112"/>
      <c r="M310" s="112"/>
    </row>
    <row r="311" spans="1:13" s="97" customFormat="1" ht="18" customHeight="1">
      <c r="A311" s="108"/>
      <c r="B311" s="284" t="s">
        <v>1409</v>
      </c>
      <c r="C311" s="444"/>
      <c r="D311" s="438"/>
      <c r="E311" s="438"/>
      <c r="F311" s="435"/>
      <c r="G311" s="231" t="s">
        <v>53</v>
      </c>
      <c r="H311" s="44"/>
      <c r="I311" s="232">
        <f t="shared" ref="I311:I313" si="39">H311*90</f>
        <v>0</v>
      </c>
      <c r="J311" s="112"/>
      <c r="K311" s="112"/>
      <c r="L311" s="112"/>
      <c r="M311" s="112"/>
    </row>
    <row r="312" spans="1:13" s="97" customFormat="1" ht="18" customHeight="1">
      <c r="A312" s="108"/>
      <c r="B312" s="284" t="s">
        <v>1410</v>
      </c>
      <c r="C312" s="444"/>
      <c r="D312" s="438"/>
      <c r="E312" s="438"/>
      <c r="F312" s="434" t="s">
        <v>74</v>
      </c>
      <c r="G312" s="231" t="s">
        <v>52</v>
      </c>
      <c r="H312" s="44"/>
      <c r="I312" s="232">
        <f t="shared" si="39"/>
        <v>0</v>
      </c>
      <c r="J312" s="112"/>
      <c r="K312" s="112"/>
      <c r="L312" s="112"/>
      <c r="M312" s="112"/>
    </row>
    <row r="313" spans="1:13" s="97" customFormat="1" ht="18" customHeight="1">
      <c r="A313" s="108"/>
      <c r="B313" s="284" t="s">
        <v>1411</v>
      </c>
      <c r="C313" s="445"/>
      <c r="D313" s="435"/>
      <c r="E313" s="435"/>
      <c r="F313" s="435"/>
      <c r="G313" s="231" t="s">
        <v>53</v>
      </c>
      <c r="H313" s="44"/>
      <c r="I313" s="232">
        <f t="shared" si="39"/>
        <v>0</v>
      </c>
      <c r="J313" s="112"/>
      <c r="K313" s="112"/>
      <c r="L313" s="112"/>
      <c r="M313" s="112"/>
    </row>
    <row r="314" spans="1:13" s="97" customFormat="1" ht="18" customHeight="1">
      <c r="A314" s="90"/>
      <c r="B314" s="113" t="s">
        <v>1412</v>
      </c>
      <c r="C314" s="231" t="s">
        <v>1314</v>
      </c>
      <c r="D314" s="232">
        <v>156</v>
      </c>
      <c r="E314" s="232">
        <v>259.95</v>
      </c>
      <c r="F314" s="232" t="s">
        <v>75</v>
      </c>
      <c r="G314" s="231" t="s">
        <v>52</v>
      </c>
      <c r="H314" s="44"/>
      <c r="I314" s="232">
        <f>H314*156</f>
        <v>0</v>
      </c>
      <c r="J314" s="112"/>
      <c r="K314" s="112"/>
      <c r="L314" s="112"/>
      <c r="M314" s="112"/>
    </row>
    <row r="315" spans="1:13" s="279" customFormat="1" ht="8" customHeight="1" thickBot="1">
      <c r="A315" s="6"/>
      <c r="B315" s="15"/>
      <c r="C315" s="48"/>
      <c r="D315" s="41"/>
      <c r="E315" s="41"/>
      <c r="F315" s="41"/>
      <c r="G315" s="48"/>
      <c r="H315" s="42"/>
      <c r="I315" s="41"/>
      <c r="J315" s="8"/>
      <c r="K315" s="104"/>
      <c r="L315" s="8"/>
      <c r="M315" s="8"/>
    </row>
    <row r="316" spans="1:13" s="279" customFormat="1" ht="14" customHeight="1" thickBot="1">
      <c r="A316" s="16"/>
      <c r="B316" s="17"/>
      <c r="C316" s="50"/>
      <c r="D316" s="49"/>
      <c r="E316" s="75"/>
      <c r="F316" s="75"/>
      <c r="G316" s="50"/>
      <c r="H316" s="51" t="s">
        <v>41</v>
      </c>
      <c r="I316" s="52">
        <f>SUM(I274:I315)</f>
        <v>0</v>
      </c>
      <c r="J316" s="18"/>
      <c r="K316" s="104"/>
      <c r="L316" s="14"/>
      <c r="M316" s="14"/>
    </row>
    <row r="317" spans="1:13" s="279" customFormat="1" ht="8" customHeight="1" thickBot="1">
      <c r="A317" s="6"/>
      <c r="B317" s="10"/>
      <c r="C317" s="2"/>
      <c r="D317" s="36"/>
      <c r="E317" s="36"/>
      <c r="F317" s="36"/>
      <c r="G317" s="2"/>
      <c r="H317" s="37"/>
      <c r="I317" s="36"/>
      <c r="J317" s="8"/>
      <c r="K317" s="104"/>
      <c r="L317" s="8"/>
      <c r="M317" s="8"/>
    </row>
    <row r="318" spans="1:13" s="279" customFormat="1" ht="14" customHeight="1" thickBot="1">
      <c r="A318" s="9"/>
      <c r="B318" s="40" t="s">
        <v>45</v>
      </c>
      <c r="C318" s="46"/>
      <c r="D318" s="65"/>
      <c r="E318" s="65"/>
      <c r="F318" s="46"/>
      <c r="G318" s="46"/>
      <c r="H318" s="46"/>
      <c r="I318" s="46"/>
      <c r="J318" s="7"/>
      <c r="K318" s="88"/>
      <c r="L318" s="7"/>
      <c r="M318" s="7"/>
    </row>
    <row r="319" spans="1:13" s="67" customFormat="1" ht="8" customHeight="1">
      <c r="A319" s="24"/>
      <c r="B319" s="25"/>
      <c r="C319" s="39"/>
      <c r="D319" s="66"/>
      <c r="E319" s="66"/>
      <c r="F319" s="66"/>
      <c r="G319" s="39"/>
      <c r="H319" s="39"/>
      <c r="I319" s="66"/>
      <c r="J319" s="26"/>
      <c r="K319" s="26"/>
      <c r="L319" s="26"/>
      <c r="M319" s="26"/>
    </row>
    <row r="320" spans="1:13" ht="18" customHeight="1">
      <c r="A320" s="3"/>
      <c r="B320" s="56" t="s">
        <v>410</v>
      </c>
      <c r="C320" s="425" t="s">
        <v>1315</v>
      </c>
      <c r="D320" s="396">
        <v>174</v>
      </c>
      <c r="E320" s="396">
        <v>289.95</v>
      </c>
      <c r="F320" s="236" t="s">
        <v>87</v>
      </c>
      <c r="G320" s="425" t="s">
        <v>76</v>
      </c>
      <c r="H320" s="61"/>
      <c r="I320" s="236">
        <f>H320*174</f>
        <v>0</v>
      </c>
    </row>
    <row r="321" spans="1:13" ht="18" customHeight="1">
      <c r="B321" s="56" t="s">
        <v>411</v>
      </c>
      <c r="C321" s="427"/>
      <c r="D321" s="398"/>
      <c r="E321" s="398"/>
      <c r="F321" s="236" t="s">
        <v>409</v>
      </c>
      <c r="G321" s="427"/>
      <c r="H321" s="61"/>
      <c r="I321" s="236">
        <f>H321*174</f>
        <v>0</v>
      </c>
    </row>
    <row r="322" spans="1:13" ht="18" customHeight="1">
      <c r="B322" s="56" t="s">
        <v>412</v>
      </c>
      <c r="C322" s="425" t="s">
        <v>1316</v>
      </c>
      <c r="D322" s="396">
        <v>162</v>
      </c>
      <c r="E322" s="396">
        <v>269.95</v>
      </c>
      <c r="F322" s="236" t="s">
        <v>87</v>
      </c>
      <c r="G322" s="425" t="s">
        <v>76</v>
      </c>
      <c r="H322" s="44"/>
      <c r="I322" s="236">
        <f>H322*162</f>
        <v>0</v>
      </c>
    </row>
    <row r="323" spans="1:13" ht="18" customHeight="1">
      <c r="B323" s="56" t="s">
        <v>414</v>
      </c>
      <c r="C323" s="426"/>
      <c r="D323" s="397"/>
      <c r="E323" s="397"/>
      <c r="F323" s="236" t="s">
        <v>416</v>
      </c>
      <c r="G323" s="426"/>
      <c r="H323" s="44"/>
      <c r="I323" s="236">
        <f t="shared" ref="I323:I324" si="40">H323*162</f>
        <v>0</v>
      </c>
    </row>
    <row r="324" spans="1:13" ht="18" customHeight="1">
      <c r="B324" s="56" t="s">
        <v>413</v>
      </c>
      <c r="C324" s="426"/>
      <c r="D324" s="397"/>
      <c r="E324" s="397"/>
      <c r="F324" s="236" t="s">
        <v>415</v>
      </c>
      <c r="G324" s="426"/>
      <c r="H324" s="44"/>
      <c r="I324" s="236">
        <f t="shared" si="40"/>
        <v>0</v>
      </c>
    </row>
    <row r="325" spans="1:13" ht="18" customHeight="1">
      <c r="B325" s="56" t="s">
        <v>419</v>
      </c>
      <c r="C325" s="425" t="s">
        <v>1317</v>
      </c>
      <c r="D325" s="396">
        <v>120</v>
      </c>
      <c r="E325" s="396">
        <v>199.95</v>
      </c>
      <c r="F325" s="236" t="s">
        <v>87</v>
      </c>
      <c r="G325" s="425" t="s">
        <v>76</v>
      </c>
      <c r="H325" s="44"/>
      <c r="I325" s="236">
        <f>H325*120</f>
        <v>0</v>
      </c>
    </row>
    <row r="326" spans="1:13" ht="18" customHeight="1">
      <c r="B326" s="56" t="s">
        <v>421</v>
      </c>
      <c r="C326" s="426"/>
      <c r="D326" s="397"/>
      <c r="E326" s="397"/>
      <c r="F326" s="236" t="s">
        <v>417</v>
      </c>
      <c r="G326" s="426"/>
      <c r="H326" s="44"/>
      <c r="I326" s="236">
        <f t="shared" ref="I326:I327" si="41">H326*120</f>
        <v>0</v>
      </c>
    </row>
    <row r="327" spans="1:13" ht="18" customHeight="1">
      <c r="B327" s="56" t="s">
        <v>420</v>
      </c>
      <c r="C327" s="427"/>
      <c r="D327" s="398"/>
      <c r="E327" s="398"/>
      <c r="F327" s="236" t="s">
        <v>418</v>
      </c>
      <c r="G327" s="426"/>
      <c r="H327" s="44"/>
      <c r="I327" s="236">
        <f t="shared" si="41"/>
        <v>0</v>
      </c>
    </row>
    <row r="328" spans="1:13" s="97" customFormat="1" ht="18" customHeight="1">
      <c r="A328" s="108"/>
      <c r="B328" s="109" t="s">
        <v>1413</v>
      </c>
      <c r="C328" s="439" t="s">
        <v>1318</v>
      </c>
      <c r="D328" s="434">
        <v>90</v>
      </c>
      <c r="E328" s="434">
        <v>149.94999999999999</v>
      </c>
      <c r="F328" s="434" t="s">
        <v>78</v>
      </c>
      <c r="G328" s="231" t="s">
        <v>51</v>
      </c>
      <c r="H328" s="231"/>
      <c r="I328" s="232">
        <f>H328*90</f>
        <v>0</v>
      </c>
      <c r="J328" s="112"/>
      <c r="K328" s="112"/>
      <c r="L328" s="112"/>
      <c r="M328" s="112"/>
    </row>
    <row r="329" spans="1:13" s="97" customFormat="1" ht="18" customHeight="1">
      <c r="A329" s="108"/>
      <c r="B329" s="109" t="s">
        <v>1414</v>
      </c>
      <c r="C329" s="440"/>
      <c r="D329" s="438"/>
      <c r="E329" s="438"/>
      <c r="F329" s="435"/>
      <c r="G329" s="231" t="s">
        <v>52</v>
      </c>
      <c r="H329" s="231"/>
      <c r="I329" s="232">
        <f t="shared" ref="I329:I331" si="42">H329*90</f>
        <v>0</v>
      </c>
      <c r="J329" s="112"/>
      <c r="K329" s="112"/>
      <c r="L329" s="112"/>
      <c r="M329" s="112"/>
    </row>
    <row r="330" spans="1:13" s="97" customFormat="1" ht="18" customHeight="1">
      <c r="A330" s="108"/>
      <c r="B330" s="109" t="s">
        <v>1415</v>
      </c>
      <c r="C330" s="440"/>
      <c r="D330" s="438"/>
      <c r="E330" s="438"/>
      <c r="F330" s="434" t="s">
        <v>77</v>
      </c>
      <c r="G330" s="231" t="s">
        <v>51</v>
      </c>
      <c r="H330" s="231"/>
      <c r="I330" s="232">
        <f t="shared" si="42"/>
        <v>0</v>
      </c>
      <c r="J330" s="112"/>
      <c r="K330" s="112"/>
      <c r="L330" s="112"/>
      <c r="M330" s="112"/>
    </row>
    <row r="331" spans="1:13" s="97" customFormat="1" ht="18" customHeight="1">
      <c r="A331" s="108"/>
      <c r="B331" s="113" t="s">
        <v>1416</v>
      </c>
      <c r="C331" s="441"/>
      <c r="D331" s="435"/>
      <c r="E331" s="435"/>
      <c r="F331" s="435"/>
      <c r="G331" s="231" t="s">
        <v>52</v>
      </c>
      <c r="H331" s="231"/>
      <c r="I331" s="232">
        <f t="shared" si="42"/>
        <v>0</v>
      </c>
      <c r="J331" s="112"/>
      <c r="K331" s="112"/>
      <c r="L331" s="112"/>
      <c r="M331" s="112"/>
    </row>
    <row r="332" spans="1:13" s="89" customFormat="1" ht="8" customHeight="1" thickBot="1">
      <c r="A332" s="81"/>
      <c r="B332" s="100"/>
      <c r="C332" s="101"/>
      <c r="D332" s="102"/>
      <c r="E332" s="102"/>
      <c r="F332" s="102"/>
      <c r="G332" s="101"/>
      <c r="H332" s="103"/>
      <c r="I332" s="102"/>
      <c r="J332" s="85"/>
      <c r="K332" s="104"/>
      <c r="L332" s="85"/>
      <c r="M332" s="85"/>
    </row>
    <row r="333" spans="1:13" s="279" customFormat="1" ht="14" customHeight="1" thickBot="1">
      <c r="A333" s="16"/>
      <c r="B333" s="17"/>
      <c r="C333" s="50"/>
      <c r="D333" s="49"/>
      <c r="E333" s="75"/>
      <c r="F333" s="75"/>
      <c r="G333" s="50"/>
      <c r="H333" s="51" t="s">
        <v>41</v>
      </c>
      <c r="I333" s="52">
        <f>SUM(I320:I332)</f>
        <v>0</v>
      </c>
      <c r="J333" s="18"/>
      <c r="K333" s="104"/>
      <c r="L333" s="14"/>
      <c r="M333" s="14"/>
    </row>
    <row r="334" spans="1:13" s="67" customFormat="1" ht="8" customHeight="1" thickBot="1">
      <c r="A334" s="24"/>
      <c r="B334" s="25"/>
      <c r="C334" s="39"/>
      <c r="D334" s="66"/>
      <c r="E334" s="66"/>
      <c r="F334" s="66"/>
      <c r="G334" s="39"/>
      <c r="H334" s="77"/>
      <c r="I334" s="66"/>
      <c r="J334" s="26"/>
      <c r="K334" s="26"/>
      <c r="L334" s="26"/>
      <c r="M334" s="26"/>
    </row>
    <row r="335" spans="1:13" s="279" customFormat="1" ht="14" customHeight="1" thickBot="1">
      <c r="A335" s="9"/>
      <c r="B335" s="40" t="s">
        <v>55</v>
      </c>
      <c r="C335" s="46"/>
      <c r="D335" s="65"/>
      <c r="E335" s="65"/>
      <c r="F335" s="46"/>
      <c r="G335" s="46"/>
      <c r="H335" s="46"/>
      <c r="I335" s="46"/>
      <c r="J335" s="7"/>
      <c r="K335" s="88"/>
      <c r="L335" s="7"/>
      <c r="M335" s="7"/>
    </row>
    <row r="336" spans="1:13" s="67" customFormat="1" ht="8" customHeight="1">
      <c r="A336" s="24"/>
      <c r="B336" s="25"/>
      <c r="C336" s="39"/>
      <c r="D336" s="66"/>
      <c r="E336" s="66"/>
      <c r="F336" s="66"/>
      <c r="G336" s="39"/>
      <c r="H336" s="39"/>
      <c r="I336" s="66"/>
      <c r="J336" s="26"/>
      <c r="K336" s="26"/>
      <c r="L336" s="26"/>
      <c r="M336" s="26"/>
    </row>
    <row r="337" spans="1:17" s="97" customFormat="1" ht="18" customHeight="1">
      <c r="A337" s="108"/>
      <c r="B337" s="109" t="s">
        <v>1419</v>
      </c>
      <c r="C337" s="231" t="s">
        <v>1319</v>
      </c>
      <c r="D337" s="232">
        <v>84</v>
      </c>
      <c r="E337" s="232">
        <v>139.94999999999999</v>
      </c>
      <c r="F337" s="232" t="s">
        <v>75</v>
      </c>
      <c r="G337" s="231" t="s">
        <v>52</v>
      </c>
      <c r="H337" s="110"/>
      <c r="I337" s="232">
        <f>H337*84</f>
        <v>0</v>
      </c>
      <c r="J337" s="112"/>
      <c r="K337" s="112"/>
      <c r="L337" s="112"/>
      <c r="M337" s="112"/>
    </row>
    <row r="338" spans="1:17" s="97" customFormat="1" ht="18" customHeight="1">
      <c r="A338" s="108"/>
      <c r="B338" s="109" t="s">
        <v>1418</v>
      </c>
      <c r="C338" s="231" t="s">
        <v>1320</v>
      </c>
      <c r="D338" s="232">
        <v>75</v>
      </c>
      <c r="E338" s="232">
        <v>124.95</v>
      </c>
      <c r="F338" s="232" t="s">
        <v>75</v>
      </c>
      <c r="G338" s="231" t="s">
        <v>51</v>
      </c>
      <c r="H338" s="110"/>
      <c r="I338" s="232">
        <f>H338*75</f>
        <v>0</v>
      </c>
      <c r="J338" s="112"/>
      <c r="K338" s="112"/>
      <c r="L338" s="112"/>
      <c r="M338" s="112"/>
    </row>
    <row r="339" spans="1:17" s="97" customFormat="1" ht="18" customHeight="1">
      <c r="A339" s="108"/>
      <c r="B339" s="113" t="s">
        <v>1417</v>
      </c>
      <c r="C339" s="231" t="s">
        <v>1321</v>
      </c>
      <c r="D339" s="232">
        <v>60</v>
      </c>
      <c r="E339" s="232">
        <v>99.95</v>
      </c>
      <c r="F339" s="232" t="s">
        <v>75</v>
      </c>
      <c r="G339" s="231" t="s">
        <v>50</v>
      </c>
      <c r="H339" s="110"/>
      <c r="I339" s="232">
        <f>H339*60</f>
        <v>0</v>
      </c>
      <c r="J339" s="112"/>
      <c r="K339" s="112"/>
      <c r="L339" s="112"/>
      <c r="M339" s="112"/>
    </row>
    <row r="340" spans="1:17" s="279" customFormat="1" ht="8" customHeight="1" thickBot="1">
      <c r="A340" s="6"/>
      <c r="B340" s="15"/>
      <c r="C340" s="48"/>
      <c r="D340" s="41"/>
      <c r="E340" s="41"/>
      <c r="F340" s="41"/>
      <c r="G340" s="48"/>
      <c r="H340" s="42"/>
      <c r="I340" s="41"/>
      <c r="J340" s="8"/>
      <c r="K340" s="104"/>
      <c r="L340" s="8"/>
      <c r="M340" s="8"/>
    </row>
    <row r="341" spans="1:17" s="279" customFormat="1" ht="14" customHeight="1" thickBot="1">
      <c r="A341" s="16"/>
      <c r="B341" s="17"/>
      <c r="C341" s="50"/>
      <c r="D341" s="49"/>
      <c r="E341" s="75"/>
      <c r="F341" s="75"/>
      <c r="G341" s="50"/>
      <c r="H341" s="51" t="s">
        <v>41</v>
      </c>
      <c r="I341" s="52">
        <f>SUM(I337:I340)</f>
        <v>0</v>
      </c>
      <c r="J341" s="18"/>
      <c r="K341" s="104"/>
      <c r="L341" s="14"/>
      <c r="M341" s="14"/>
      <c r="O341" s="353"/>
    </row>
    <row r="342" spans="1:17" s="67" customFormat="1" ht="8" customHeight="1" thickBot="1">
      <c r="A342" s="24"/>
      <c r="B342" s="25"/>
      <c r="C342" s="39"/>
      <c r="D342" s="66"/>
      <c r="E342" s="66"/>
      <c r="F342" s="66"/>
      <c r="G342" s="39"/>
      <c r="H342" s="39"/>
      <c r="I342" s="66"/>
      <c r="J342" s="26"/>
      <c r="K342" s="26"/>
      <c r="L342" s="26"/>
      <c r="M342" s="26"/>
    </row>
    <row r="343" spans="1:17" s="279" customFormat="1" ht="14" customHeight="1" thickBot="1">
      <c r="A343" s="9"/>
      <c r="B343" s="40" t="s">
        <v>46</v>
      </c>
      <c r="C343" s="46"/>
      <c r="D343" s="65"/>
      <c r="E343" s="65"/>
      <c r="F343" s="46"/>
      <c r="G343" s="46"/>
      <c r="H343" s="46"/>
      <c r="I343" s="46"/>
      <c r="J343" s="7"/>
      <c r="K343" s="88"/>
      <c r="L343" s="7"/>
      <c r="M343" s="7"/>
    </row>
    <row r="344" spans="1:17" s="67" customFormat="1" ht="8" customHeight="1">
      <c r="A344" s="24"/>
      <c r="B344" s="25"/>
      <c r="C344" s="39"/>
      <c r="D344" s="66"/>
      <c r="E344" s="66"/>
      <c r="F344" s="66"/>
      <c r="G344" s="39"/>
      <c r="H344" s="39"/>
      <c r="I344" s="66"/>
      <c r="J344" s="26"/>
      <c r="K344" s="26"/>
      <c r="L344" s="285"/>
      <c r="M344" s="285"/>
      <c r="N344" s="286"/>
      <c r="O344" s="286"/>
      <c r="P344" s="286"/>
      <c r="Q344" s="286"/>
    </row>
    <row r="345" spans="1:17" ht="18" customHeight="1">
      <c r="B345" s="56" t="s">
        <v>431</v>
      </c>
      <c r="C345" s="425" t="s">
        <v>1322</v>
      </c>
      <c r="D345" s="396">
        <v>300</v>
      </c>
      <c r="E345" s="396">
        <v>499.95</v>
      </c>
      <c r="F345" s="428" t="s">
        <v>424</v>
      </c>
      <c r="G345" s="57">
        <v>7</v>
      </c>
      <c r="H345" s="61"/>
      <c r="I345" s="236">
        <f>H345*300</f>
        <v>0</v>
      </c>
      <c r="K345" s="114"/>
      <c r="L345" s="287"/>
      <c r="M345" s="287"/>
      <c r="N345" s="288"/>
      <c r="O345" s="288"/>
      <c r="P345" s="288"/>
      <c r="Q345" s="288"/>
    </row>
    <row r="346" spans="1:17" ht="18" customHeight="1">
      <c r="B346" s="56" t="s">
        <v>432</v>
      </c>
      <c r="C346" s="426"/>
      <c r="D346" s="397"/>
      <c r="E346" s="397"/>
      <c r="F346" s="429"/>
      <c r="G346" s="57">
        <v>7.5</v>
      </c>
      <c r="H346" s="61"/>
      <c r="I346" s="236">
        <f t="shared" ref="I346:I359" si="43">H346*300</f>
        <v>0</v>
      </c>
      <c r="K346" s="114"/>
      <c r="L346" s="287"/>
      <c r="M346" s="287"/>
      <c r="N346" s="288"/>
      <c r="O346" s="288"/>
      <c r="P346" s="288"/>
      <c r="Q346" s="288"/>
    </row>
    <row r="347" spans="1:17" ht="18" customHeight="1">
      <c r="B347" s="56" t="s">
        <v>433</v>
      </c>
      <c r="C347" s="426"/>
      <c r="D347" s="397"/>
      <c r="E347" s="397"/>
      <c r="F347" s="429"/>
      <c r="G347" s="57">
        <v>8</v>
      </c>
      <c r="H347" s="61"/>
      <c r="I347" s="236">
        <f t="shared" si="43"/>
        <v>0</v>
      </c>
      <c r="L347" s="287"/>
      <c r="M347" s="287"/>
      <c r="N347" s="288"/>
      <c r="O347" s="288"/>
      <c r="P347" s="288"/>
      <c r="Q347" s="288"/>
    </row>
    <row r="348" spans="1:17" ht="18" customHeight="1">
      <c r="B348" s="56" t="s">
        <v>434</v>
      </c>
      <c r="C348" s="426"/>
      <c r="D348" s="397"/>
      <c r="E348" s="397"/>
      <c r="F348" s="429"/>
      <c r="G348" s="57">
        <v>8.5</v>
      </c>
      <c r="H348" s="61"/>
      <c r="I348" s="236">
        <f t="shared" si="43"/>
        <v>0</v>
      </c>
      <c r="L348" s="287"/>
      <c r="M348" s="287"/>
      <c r="N348" s="288"/>
      <c r="O348" s="288"/>
      <c r="P348" s="288"/>
      <c r="Q348" s="288"/>
    </row>
    <row r="349" spans="1:17" ht="18" customHeight="1">
      <c r="B349" s="56" t="s">
        <v>435</v>
      </c>
      <c r="C349" s="426"/>
      <c r="D349" s="397"/>
      <c r="E349" s="397"/>
      <c r="F349" s="429"/>
      <c r="G349" s="57">
        <v>9</v>
      </c>
      <c r="H349" s="61"/>
      <c r="I349" s="236">
        <f t="shared" si="43"/>
        <v>0</v>
      </c>
      <c r="L349" s="287"/>
      <c r="M349" s="287"/>
      <c r="N349" s="288"/>
      <c r="O349" s="288"/>
      <c r="P349" s="288"/>
      <c r="Q349" s="288"/>
    </row>
    <row r="350" spans="1:17" ht="18" customHeight="1">
      <c r="B350" s="56" t="s">
        <v>436</v>
      </c>
      <c r="C350" s="426"/>
      <c r="D350" s="397"/>
      <c r="E350" s="397"/>
      <c r="F350" s="429"/>
      <c r="G350" s="57">
        <v>9.5</v>
      </c>
      <c r="H350" s="61"/>
      <c r="I350" s="236">
        <f t="shared" si="43"/>
        <v>0</v>
      </c>
      <c r="L350" s="287"/>
      <c r="M350" s="287"/>
      <c r="N350" s="288"/>
      <c r="O350" s="288"/>
      <c r="P350" s="288"/>
      <c r="Q350" s="288"/>
    </row>
    <row r="351" spans="1:17" ht="18" customHeight="1">
      <c r="B351" s="56" t="s">
        <v>437</v>
      </c>
      <c r="C351" s="426"/>
      <c r="D351" s="397"/>
      <c r="E351" s="397"/>
      <c r="F351" s="429"/>
      <c r="G351" s="57">
        <v>10</v>
      </c>
      <c r="H351" s="61"/>
      <c r="I351" s="236">
        <f t="shared" si="43"/>
        <v>0</v>
      </c>
      <c r="L351" s="287"/>
      <c r="M351" s="287"/>
      <c r="N351" s="288"/>
      <c r="O351" s="288"/>
      <c r="P351" s="288"/>
      <c r="Q351" s="288"/>
    </row>
    <row r="352" spans="1:17" ht="18" customHeight="1">
      <c r="B352" s="56" t="s">
        <v>438</v>
      </c>
      <c r="C352" s="426"/>
      <c r="D352" s="397"/>
      <c r="E352" s="397"/>
      <c r="F352" s="429"/>
      <c r="G352" s="57">
        <v>10.5</v>
      </c>
      <c r="H352" s="61"/>
      <c r="I352" s="236">
        <f t="shared" si="43"/>
        <v>0</v>
      </c>
      <c r="L352" s="287"/>
      <c r="M352" s="287"/>
      <c r="N352" s="288"/>
      <c r="O352" s="288"/>
      <c r="P352" s="288"/>
      <c r="Q352" s="288"/>
    </row>
    <row r="353" spans="2:17" ht="18" customHeight="1">
      <c r="B353" s="56" t="s">
        <v>439</v>
      </c>
      <c r="C353" s="426"/>
      <c r="D353" s="397"/>
      <c r="E353" s="397"/>
      <c r="F353" s="429"/>
      <c r="G353" s="57">
        <v>11</v>
      </c>
      <c r="H353" s="61"/>
      <c r="I353" s="236">
        <f t="shared" si="43"/>
        <v>0</v>
      </c>
      <c r="L353" s="287"/>
      <c r="M353" s="287"/>
      <c r="N353" s="288"/>
      <c r="O353" s="288"/>
      <c r="P353" s="288"/>
      <c r="Q353" s="288"/>
    </row>
    <row r="354" spans="2:17" ht="18" customHeight="1">
      <c r="B354" s="56" t="s">
        <v>440</v>
      </c>
      <c r="C354" s="426"/>
      <c r="D354" s="397"/>
      <c r="E354" s="397"/>
      <c r="F354" s="429"/>
      <c r="G354" s="57">
        <v>11.5</v>
      </c>
      <c r="H354" s="61"/>
      <c r="I354" s="236">
        <f t="shared" si="43"/>
        <v>0</v>
      </c>
    </row>
    <row r="355" spans="2:17" ht="18" customHeight="1">
      <c r="B355" s="56" t="s">
        <v>441</v>
      </c>
      <c r="C355" s="426"/>
      <c r="D355" s="397"/>
      <c r="E355" s="397"/>
      <c r="F355" s="429"/>
      <c r="G355" s="57">
        <v>12</v>
      </c>
      <c r="H355" s="61"/>
      <c r="I355" s="236">
        <f t="shared" si="43"/>
        <v>0</v>
      </c>
    </row>
    <row r="356" spans="2:17" ht="18" customHeight="1">
      <c r="B356" s="56" t="s">
        <v>442</v>
      </c>
      <c r="C356" s="426"/>
      <c r="D356" s="397"/>
      <c r="E356" s="397"/>
      <c r="F356" s="429"/>
      <c r="G356" s="57">
        <v>12.5</v>
      </c>
      <c r="H356" s="61"/>
      <c r="I356" s="236">
        <f t="shared" si="43"/>
        <v>0</v>
      </c>
    </row>
    <row r="357" spans="2:17" ht="18" customHeight="1">
      <c r="B357" s="56" t="s">
        <v>443</v>
      </c>
      <c r="C357" s="426"/>
      <c r="D357" s="397"/>
      <c r="E357" s="397"/>
      <c r="F357" s="429"/>
      <c r="G357" s="57">
        <v>13</v>
      </c>
      <c r="H357" s="61"/>
      <c r="I357" s="236">
        <f>H357*300</f>
        <v>0</v>
      </c>
    </row>
    <row r="358" spans="2:17" ht="18" customHeight="1">
      <c r="B358" s="56" t="s">
        <v>444</v>
      </c>
      <c r="C358" s="426"/>
      <c r="D358" s="397"/>
      <c r="E358" s="397"/>
      <c r="F358" s="429"/>
      <c r="G358" s="57">
        <v>13.5</v>
      </c>
      <c r="H358" s="61"/>
      <c r="I358" s="236">
        <f t="shared" si="43"/>
        <v>0</v>
      </c>
    </row>
    <row r="359" spans="2:17" ht="18" customHeight="1">
      <c r="B359" s="56" t="s">
        <v>445</v>
      </c>
      <c r="C359" s="427"/>
      <c r="D359" s="233"/>
      <c r="E359" s="233"/>
      <c r="F359" s="242"/>
      <c r="G359" s="57">
        <v>14</v>
      </c>
      <c r="H359" s="61"/>
      <c r="I359" s="236">
        <f t="shared" si="43"/>
        <v>0</v>
      </c>
    </row>
    <row r="360" spans="2:17" ht="18" customHeight="1">
      <c r="B360" s="56" t="s">
        <v>446</v>
      </c>
      <c r="C360" s="394" t="s">
        <v>1323</v>
      </c>
      <c r="D360" s="396">
        <v>282</v>
      </c>
      <c r="E360" s="396">
        <v>469.95</v>
      </c>
      <c r="F360" s="428" t="s">
        <v>425</v>
      </c>
      <c r="G360" s="57">
        <v>7</v>
      </c>
      <c r="H360" s="61"/>
      <c r="I360" s="236">
        <f>H360*282</f>
        <v>0</v>
      </c>
    </row>
    <row r="361" spans="2:17" ht="18" customHeight="1">
      <c r="B361" s="56" t="s">
        <v>447</v>
      </c>
      <c r="C361" s="395"/>
      <c r="D361" s="397"/>
      <c r="E361" s="397"/>
      <c r="F361" s="429"/>
      <c r="G361" s="57">
        <v>7.5</v>
      </c>
      <c r="H361" s="61"/>
      <c r="I361" s="236">
        <f t="shared" ref="I361:I374" si="44">H361*282</f>
        <v>0</v>
      </c>
    </row>
    <row r="362" spans="2:17" ht="18" customHeight="1">
      <c r="B362" s="56" t="s">
        <v>448</v>
      </c>
      <c r="C362" s="395"/>
      <c r="D362" s="397"/>
      <c r="E362" s="397"/>
      <c r="F362" s="429"/>
      <c r="G362" s="57">
        <v>8</v>
      </c>
      <c r="H362" s="61"/>
      <c r="I362" s="236">
        <f t="shared" si="44"/>
        <v>0</v>
      </c>
    </row>
    <row r="363" spans="2:17" ht="18" customHeight="1">
      <c r="B363" s="56" t="s">
        <v>449</v>
      </c>
      <c r="C363" s="395"/>
      <c r="D363" s="397"/>
      <c r="E363" s="397"/>
      <c r="F363" s="429"/>
      <c r="G363" s="57">
        <v>8.5</v>
      </c>
      <c r="H363" s="61"/>
      <c r="I363" s="236">
        <f t="shared" si="44"/>
        <v>0</v>
      </c>
    </row>
    <row r="364" spans="2:17" ht="18" customHeight="1">
      <c r="B364" s="56" t="s">
        <v>450</v>
      </c>
      <c r="C364" s="395"/>
      <c r="D364" s="397"/>
      <c r="E364" s="397"/>
      <c r="F364" s="429"/>
      <c r="G364" s="57">
        <v>9</v>
      </c>
      <c r="H364" s="61"/>
      <c r="I364" s="236">
        <f t="shared" si="44"/>
        <v>0</v>
      </c>
    </row>
    <row r="365" spans="2:17" ht="18" customHeight="1">
      <c r="B365" s="56" t="s">
        <v>451</v>
      </c>
      <c r="C365" s="395"/>
      <c r="D365" s="397"/>
      <c r="E365" s="397"/>
      <c r="F365" s="429"/>
      <c r="G365" s="57">
        <v>9.5</v>
      </c>
      <c r="H365" s="61"/>
      <c r="I365" s="236">
        <f t="shared" si="44"/>
        <v>0</v>
      </c>
    </row>
    <row r="366" spans="2:17" ht="18" customHeight="1">
      <c r="B366" s="56" t="s">
        <v>452</v>
      </c>
      <c r="C366" s="395"/>
      <c r="D366" s="397"/>
      <c r="E366" s="397"/>
      <c r="F366" s="429"/>
      <c r="G366" s="57">
        <v>10</v>
      </c>
      <c r="H366" s="61"/>
      <c r="I366" s="236">
        <f t="shared" si="44"/>
        <v>0</v>
      </c>
    </row>
    <row r="367" spans="2:17" ht="18" customHeight="1">
      <c r="B367" s="56" t="s">
        <v>453</v>
      </c>
      <c r="C367" s="395"/>
      <c r="D367" s="397"/>
      <c r="E367" s="397"/>
      <c r="F367" s="429"/>
      <c r="G367" s="57">
        <v>10.5</v>
      </c>
      <c r="H367" s="61"/>
      <c r="I367" s="236">
        <f t="shared" si="44"/>
        <v>0</v>
      </c>
    </row>
    <row r="368" spans="2:17" ht="18" customHeight="1">
      <c r="B368" s="56" t="s">
        <v>454</v>
      </c>
      <c r="C368" s="395"/>
      <c r="D368" s="397"/>
      <c r="E368" s="397"/>
      <c r="F368" s="429"/>
      <c r="G368" s="57">
        <v>11</v>
      </c>
      <c r="H368" s="61"/>
      <c r="I368" s="236">
        <f t="shared" si="44"/>
        <v>0</v>
      </c>
    </row>
    <row r="369" spans="2:9" ht="18" customHeight="1">
      <c r="B369" s="56" t="s">
        <v>455</v>
      </c>
      <c r="C369" s="395"/>
      <c r="D369" s="397"/>
      <c r="E369" s="397"/>
      <c r="F369" s="429"/>
      <c r="G369" s="57">
        <v>11.5</v>
      </c>
      <c r="H369" s="61"/>
      <c r="I369" s="236">
        <f t="shared" si="44"/>
        <v>0</v>
      </c>
    </row>
    <row r="370" spans="2:9" ht="18" customHeight="1">
      <c r="B370" s="56" t="s">
        <v>456</v>
      </c>
      <c r="C370" s="395"/>
      <c r="D370" s="397"/>
      <c r="E370" s="397"/>
      <c r="F370" s="429"/>
      <c r="G370" s="57">
        <v>12</v>
      </c>
      <c r="H370" s="61"/>
      <c r="I370" s="236">
        <f t="shared" si="44"/>
        <v>0</v>
      </c>
    </row>
    <row r="371" spans="2:9" ht="18" customHeight="1">
      <c r="B371" s="56" t="s">
        <v>457</v>
      </c>
      <c r="C371" s="395"/>
      <c r="D371" s="397"/>
      <c r="E371" s="397"/>
      <c r="F371" s="429"/>
      <c r="G371" s="57">
        <v>12.5</v>
      </c>
      <c r="H371" s="61"/>
      <c r="I371" s="236">
        <f>H371*282</f>
        <v>0</v>
      </c>
    </row>
    <row r="372" spans="2:9" ht="18" customHeight="1">
      <c r="B372" s="56" t="s">
        <v>458</v>
      </c>
      <c r="C372" s="395"/>
      <c r="D372" s="397"/>
      <c r="E372" s="397"/>
      <c r="F372" s="429"/>
      <c r="G372" s="57">
        <v>13</v>
      </c>
      <c r="H372" s="61"/>
      <c r="I372" s="236">
        <f t="shared" si="44"/>
        <v>0</v>
      </c>
    </row>
    <row r="373" spans="2:9" ht="18" customHeight="1">
      <c r="B373" s="56" t="s">
        <v>459</v>
      </c>
      <c r="C373" s="395"/>
      <c r="D373" s="397"/>
      <c r="E373" s="397"/>
      <c r="F373" s="429"/>
      <c r="G373" s="57">
        <v>13.5</v>
      </c>
      <c r="H373" s="61"/>
      <c r="I373" s="236">
        <f t="shared" si="44"/>
        <v>0</v>
      </c>
    </row>
    <row r="374" spans="2:9" ht="18" customHeight="1">
      <c r="B374" s="56" t="s">
        <v>460</v>
      </c>
      <c r="C374" s="395"/>
      <c r="D374" s="398"/>
      <c r="E374" s="398"/>
      <c r="F374" s="429"/>
      <c r="G374" s="57">
        <v>14</v>
      </c>
      <c r="H374" s="61"/>
      <c r="I374" s="236">
        <f t="shared" si="44"/>
        <v>0</v>
      </c>
    </row>
    <row r="375" spans="2:9" ht="18" customHeight="1">
      <c r="B375" s="56" t="s">
        <v>461</v>
      </c>
      <c r="C375" s="394" t="s">
        <v>1324</v>
      </c>
      <c r="D375" s="396">
        <v>234</v>
      </c>
      <c r="E375" s="396">
        <v>389.95</v>
      </c>
      <c r="F375" s="428" t="s">
        <v>426</v>
      </c>
      <c r="G375" s="57">
        <v>7</v>
      </c>
      <c r="H375" s="61"/>
      <c r="I375" s="236">
        <f>H375*234</f>
        <v>0</v>
      </c>
    </row>
    <row r="376" spans="2:9" ht="18" customHeight="1">
      <c r="B376" s="56" t="s">
        <v>462</v>
      </c>
      <c r="C376" s="395"/>
      <c r="D376" s="397"/>
      <c r="E376" s="397"/>
      <c r="F376" s="429"/>
      <c r="G376" s="57">
        <v>7.5</v>
      </c>
      <c r="H376" s="61"/>
      <c r="I376" s="236">
        <f t="shared" ref="I376:I389" si="45">H376*234</f>
        <v>0</v>
      </c>
    </row>
    <row r="377" spans="2:9" ht="18" customHeight="1">
      <c r="B377" s="56" t="s">
        <v>463</v>
      </c>
      <c r="C377" s="395"/>
      <c r="D377" s="397"/>
      <c r="E377" s="397"/>
      <c r="F377" s="429"/>
      <c r="G377" s="57">
        <v>8</v>
      </c>
      <c r="H377" s="61"/>
      <c r="I377" s="236">
        <f t="shared" si="45"/>
        <v>0</v>
      </c>
    </row>
    <row r="378" spans="2:9" ht="18" customHeight="1">
      <c r="B378" s="56" t="s">
        <v>464</v>
      </c>
      <c r="C378" s="395"/>
      <c r="D378" s="397"/>
      <c r="E378" s="397"/>
      <c r="F378" s="429"/>
      <c r="G378" s="57">
        <v>8.5</v>
      </c>
      <c r="H378" s="61"/>
      <c r="I378" s="236">
        <f t="shared" si="45"/>
        <v>0</v>
      </c>
    </row>
    <row r="379" spans="2:9" ht="18" customHeight="1">
      <c r="B379" s="56" t="s">
        <v>465</v>
      </c>
      <c r="C379" s="395"/>
      <c r="D379" s="397"/>
      <c r="E379" s="397"/>
      <c r="F379" s="429"/>
      <c r="G379" s="57">
        <v>9</v>
      </c>
      <c r="H379" s="61"/>
      <c r="I379" s="236">
        <f t="shared" si="45"/>
        <v>0</v>
      </c>
    </row>
    <row r="380" spans="2:9" ht="18" customHeight="1">
      <c r="B380" s="56" t="s">
        <v>466</v>
      </c>
      <c r="C380" s="395"/>
      <c r="D380" s="397"/>
      <c r="E380" s="397"/>
      <c r="F380" s="429"/>
      <c r="G380" s="57">
        <v>9.5</v>
      </c>
      <c r="H380" s="61"/>
      <c r="I380" s="236">
        <f t="shared" si="45"/>
        <v>0</v>
      </c>
    </row>
    <row r="381" spans="2:9" ht="18" customHeight="1">
      <c r="B381" s="56" t="s">
        <v>467</v>
      </c>
      <c r="C381" s="395"/>
      <c r="D381" s="397"/>
      <c r="E381" s="397"/>
      <c r="F381" s="429"/>
      <c r="G381" s="57">
        <v>10</v>
      </c>
      <c r="H381" s="61"/>
      <c r="I381" s="236">
        <f t="shared" si="45"/>
        <v>0</v>
      </c>
    </row>
    <row r="382" spans="2:9" ht="18" customHeight="1">
      <c r="B382" s="56" t="s">
        <v>468</v>
      </c>
      <c r="C382" s="395"/>
      <c r="D382" s="397"/>
      <c r="E382" s="397"/>
      <c r="F382" s="429"/>
      <c r="G382" s="57">
        <v>10.5</v>
      </c>
      <c r="H382" s="61"/>
      <c r="I382" s="236">
        <f t="shared" si="45"/>
        <v>0</v>
      </c>
    </row>
    <row r="383" spans="2:9" ht="18" customHeight="1">
      <c r="B383" s="56" t="s">
        <v>469</v>
      </c>
      <c r="C383" s="395"/>
      <c r="D383" s="397"/>
      <c r="E383" s="397"/>
      <c r="F383" s="429"/>
      <c r="G383" s="57">
        <v>11</v>
      </c>
      <c r="H383" s="61"/>
      <c r="I383" s="236">
        <f t="shared" si="45"/>
        <v>0</v>
      </c>
    </row>
    <row r="384" spans="2:9" ht="18" customHeight="1">
      <c r="B384" s="56" t="s">
        <v>470</v>
      </c>
      <c r="C384" s="395"/>
      <c r="D384" s="397"/>
      <c r="E384" s="397"/>
      <c r="F384" s="429"/>
      <c r="G384" s="57">
        <v>11.5</v>
      </c>
      <c r="H384" s="61"/>
      <c r="I384" s="236">
        <f>H384*234</f>
        <v>0</v>
      </c>
    </row>
    <row r="385" spans="2:9" ht="18" customHeight="1">
      <c r="B385" s="56" t="s">
        <v>471</v>
      </c>
      <c r="C385" s="395"/>
      <c r="D385" s="397"/>
      <c r="E385" s="397"/>
      <c r="F385" s="429"/>
      <c r="G385" s="57">
        <v>12</v>
      </c>
      <c r="H385" s="61"/>
      <c r="I385" s="236">
        <f t="shared" si="45"/>
        <v>0</v>
      </c>
    </row>
    <row r="386" spans="2:9" ht="18" customHeight="1">
      <c r="B386" s="56" t="s">
        <v>472</v>
      </c>
      <c r="C386" s="395"/>
      <c r="D386" s="397"/>
      <c r="E386" s="397"/>
      <c r="F386" s="429"/>
      <c r="G386" s="57">
        <v>12.5</v>
      </c>
      <c r="H386" s="61"/>
      <c r="I386" s="236">
        <f t="shared" si="45"/>
        <v>0</v>
      </c>
    </row>
    <row r="387" spans="2:9" ht="18" customHeight="1">
      <c r="B387" s="56" t="s">
        <v>473</v>
      </c>
      <c r="C387" s="395"/>
      <c r="D387" s="397"/>
      <c r="E387" s="397"/>
      <c r="F387" s="429"/>
      <c r="G387" s="57">
        <v>13</v>
      </c>
      <c r="H387" s="61"/>
      <c r="I387" s="236">
        <f t="shared" si="45"/>
        <v>0</v>
      </c>
    </row>
    <row r="388" spans="2:9" ht="18" customHeight="1">
      <c r="B388" s="56" t="s">
        <v>474</v>
      </c>
      <c r="C388" s="395"/>
      <c r="D388" s="397"/>
      <c r="E388" s="397"/>
      <c r="F388" s="429"/>
      <c r="G388" s="57">
        <v>13.5</v>
      </c>
      <c r="H388" s="61"/>
      <c r="I388" s="236">
        <f t="shared" si="45"/>
        <v>0</v>
      </c>
    </row>
    <row r="389" spans="2:9" ht="18" customHeight="1">
      <c r="B389" s="56" t="s">
        <v>475</v>
      </c>
      <c r="C389" s="395"/>
      <c r="D389" s="398"/>
      <c r="E389" s="398"/>
      <c r="F389" s="429"/>
      <c r="G389" s="57">
        <v>14</v>
      </c>
      <c r="H389" s="61"/>
      <c r="I389" s="236">
        <f t="shared" si="45"/>
        <v>0</v>
      </c>
    </row>
    <row r="390" spans="2:9" ht="18" customHeight="1">
      <c r="B390" s="56" t="s">
        <v>476</v>
      </c>
      <c r="C390" s="394" t="s">
        <v>1325</v>
      </c>
      <c r="D390" s="396">
        <v>234</v>
      </c>
      <c r="E390" s="396">
        <v>389.95</v>
      </c>
      <c r="F390" s="428" t="s">
        <v>426</v>
      </c>
      <c r="G390" s="57">
        <v>7</v>
      </c>
      <c r="H390" s="61"/>
      <c r="I390" s="236">
        <f>H390*222</f>
        <v>0</v>
      </c>
    </row>
    <row r="391" spans="2:9" ht="18" customHeight="1">
      <c r="B391" s="56" t="s">
        <v>477</v>
      </c>
      <c r="C391" s="395"/>
      <c r="D391" s="397"/>
      <c r="E391" s="397"/>
      <c r="F391" s="429"/>
      <c r="G391" s="57">
        <v>7.5</v>
      </c>
      <c r="H391" s="61"/>
      <c r="I391" s="245">
        <f t="shared" ref="I391:I404" si="46">H391*222</f>
        <v>0</v>
      </c>
    </row>
    <row r="392" spans="2:9" ht="18" customHeight="1">
      <c r="B392" s="56" t="s">
        <v>478</v>
      </c>
      <c r="C392" s="395"/>
      <c r="D392" s="397"/>
      <c r="E392" s="397"/>
      <c r="F392" s="429"/>
      <c r="G392" s="57">
        <v>8</v>
      </c>
      <c r="H392" s="61"/>
      <c r="I392" s="245">
        <f t="shared" si="46"/>
        <v>0</v>
      </c>
    </row>
    <row r="393" spans="2:9" ht="18" customHeight="1">
      <c r="B393" s="56" t="s">
        <v>479</v>
      </c>
      <c r="C393" s="395"/>
      <c r="D393" s="397"/>
      <c r="E393" s="397"/>
      <c r="F393" s="429"/>
      <c r="G393" s="57">
        <v>8.5</v>
      </c>
      <c r="H393" s="61"/>
      <c r="I393" s="245">
        <f t="shared" si="46"/>
        <v>0</v>
      </c>
    </row>
    <row r="394" spans="2:9" ht="18" customHeight="1">
      <c r="B394" s="56" t="s">
        <v>480</v>
      </c>
      <c r="C394" s="395"/>
      <c r="D394" s="397"/>
      <c r="E394" s="397"/>
      <c r="F394" s="429"/>
      <c r="G394" s="57">
        <v>9</v>
      </c>
      <c r="H394" s="61"/>
      <c r="I394" s="245">
        <f t="shared" si="46"/>
        <v>0</v>
      </c>
    </row>
    <row r="395" spans="2:9" ht="18" customHeight="1">
      <c r="B395" s="56" t="s">
        <v>481</v>
      </c>
      <c r="C395" s="395"/>
      <c r="D395" s="397"/>
      <c r="E395" s="397"/>
      <c r="F395" s="429"/>
      <c r="G395" s="57">
        <v>9.5</v>
      </c>
      <c r="H395" s="61"/>
      <c r="I395" s="245">
        <f t="shared" si="46"/>
        <v>0</v>
      </c>
    </row>
    <row r="396" spans="2:9" ht="18" customHeight="1">
      <c r="B396" s="56" t="s">
        <v>482</v>
      </c>
      <c r="C396" s="395"/>
      <c r="D396" s="397"/>
      <c r="E396" s="397"/>
      <c r="F396" s="429"/>
      <c r="G396" s="57">
        <v>10</v>
      </c>
      <c r="H396" s="61"/>
      <c r="I396" s="245">
        <f t="shared" si="46"/>
        <v>0</v>
      </c>
    </row>
    <row r="397" spans="2:9" ht="18" customHeight="1">
      <c r="B397" s="56" t="s">
        <v>483</v>
      </c>
      <c r="C397" s="395"/>
      <c r="D397" s="397"/>
      <c r="E397" s="397"/>
      <c r="F397" s="429"/>
      <c r="G397" s="57">
        <v>10.5</v>
      </c>
      <c r="H397" s="61"/>
      <c r="I397" s="245">
        <f t="shared" si="46"/>
        <v>0</v>
      </c>
    </row>
    <row r="398" spans="2:9" ht="18" customHeight="1">
      <c r="B398" s="56" t="s">
        <v>484</v>
      </c>
      <c r="C398" s="395"/>
      <c r="D398" s="397"/>
      <c r="E398" s="397"/>
      <c r="F398" s="429"/>
      <c r="G398" s="57">
        <v>11</v>
      </c>
      <c r="H398" s="61"/>
      <c r="I398" s="245">
        <f t="shared" si="46"/>
        <v>0</v>
      </c>
    </row>
    <row r="399" spans="2:9" ht="18" customHeight="1">
      <c r="B399" s="56" t="s">
        <v>485</v>
      </c>
      <c r="C399" s="395"/>
      <c r="D399" s="397"/>
      <c r="E399" s="397"/>
      <c r="F399" s="429"/>
      <c r="G399" s="57">
        <v>11.5</v>
      </c>
      <c r="H399" s="61"/>
      <c r="I399" s="245">
        <f t="shared" si="46"/>
        <v>0</v>
      </c>
    </row>
    <row r="400" spans="2:9" ht="18" customHeight="1">
      <c r="B400" s="56" t="s">
        <v>486</v>
      </c>
      <c r="C400" s="395"/>
      <c r="D400" s="397"/>
      <c r="E400" s="397"/>
      <c r="F400" s="429"/>
      <c r="G400" s="57">
        <v>12</v>
      </c>
      <c r="H400" s="61"/>
      <c r="I400" s="245">
        <f t="shared" si="46"/>
        <v>0</v>
      </c>
    </row>
    <row r="401" spans="2:9" ht="18" customHeight="1">
      <c r="B401" s="56" t="s">
        <v>487</v>
      </c>
      <c r="C401" s="395"/>
      <c r="D401" s="397"/>
      <c r="E401" s="397"/>
      <c r="F401" s="429"/>
      <c r="G401" s="57">
        <v>12.5</v>
      </c>
      <c r="H401" s="61"/>
      <c r="I401" s="245">
        <f t="shared" si="46"/>
        <v>0</v>
      </c>
    </row>
    <row r="402" spans="2:9" ht="18" customHeight="1">
      <c r="B402" s="56" t="s">
        <v>488</v>
      </c>
      <c r="C402" s="395"/>
      <c r="D402" s="397"/>
      <c r="E402" s="397"/>
      <c r="F402" s="429"/>
      <c r="G402" s="57">
        <v>13</v>
      </c>
      <c r="H402" s="61"/>
      <c r="I402" s="245">
        <f t="shared" si="46"/>
        <v>0</v>
      </c>
    </row>
    <row r="403" spans="2:9" ht="18" customHeight="1">
      <c r="B403" s="56" t="s">
        <v>489</v>
      </c>
      <c r="C403" s="395"/>
      <c r="D403" s="397"/>
      <c r="E403" s="397"/>
      <c r="F403" s="429"/>
      <c r="G403" s="57">
        <v>13.5</v>
      </c>
      <c r="H403" s="61"/>
      <c r="I403" s="245">
        <f t="shared" si="46"/>
        <v>0</v>
      </c>
    </row>
    <row r="404" spans="2:9" ht="18" customHeight="1">
      <c r="B404" s="56" t="s">
        <v>490</v>
      </c>
      <c r="C404" s="395"/>
      <c r="D404" s="398"/>
      <c r="E404" s="398"/>
      <c r="F404" s="429"/>
      <c r="G404" s="57">
        <v>14</v>
      </c>
      <c r="H404" s="61"/>
      <c r="I404" s="245">
        <f t="shared" si="46"/>
        <v>0</v>
      </c>
    </row>
    <row r="405" spans="2:9" ht="18" customHeight="1">
      <c r="B405" s="56" t="s">
        <v>491</v>
      </c>
      <c r="C405" s="394" t="s">
        <v>1326</v>
      </c>
      <c r="D405" s="396">
        <v>270</v>
      </c>
      <c r="E405" s="396">
        <v>449.95</v>
      </c>
      <c r="F405" s="428" t="s">
        <v>426</v>
      </c>
      <c r="G405" s="57">
        <v>7</v>
      </c>
      <c r="H405" s="61"/>
      <c r="I405" s="236">
        <f>H405*270</f>
        <v>0</v>
      </c>
    </row>
    <row r="406" spans="2:9" ht="18" customHeight="1">
      <c r="B406" s="56" t="s">
        <v>492</v>
      </c>
      <c r="C406" s="395"/>
      <c r="D406" s="397"/>
      <c r="E406" s="397"/>
      <c r="F406" s="429"/>
      <c r="G406" s="57">
        <v>7.5</v>
      </c>
      <c r="H406" s="61"/>
      <c r="I406" s="236">
        <f t="shared" ref="I406:I418" si="47">H406*270</f>
        <v>0</v>
      </c>
    </row>
    <row r="407" spans="2:9" ht="18" customHeight="1">
      <c r="B407" s="56" t="s">
        <v>493</v>
      </c>
      <c r="C407" s="395"/>
      <c r="D407" s="397"/>
      <c r="E407" s="397"/>
      <c r="F407" s="429"/>
      <c r="G407" s="57">
        <v>8</v>
      </c>
      <c r="H407" s="61"/>
      <c r="I407" s="236">
        <f t="shared" si="47"/>
        <v>0</v>
      </c>
    </row>
    <row r="408" spans="2:9" ht="18" customHeight="1">
      <c r="B408" s="56" t="s">
        <v>494</v>
      </c>
      <c r="C408" s="395"/>
      <c r="D408" s="397"/>
      <c r="E408" s="397"/>
      <c r="F408" s="429"/>
      <c r="G408" s="57">
        <v>8.5</v>
      </c>
      <c r="H408" s="61"/>
      <c r="I408" s="236">
        <f t="shared" si="47"/>
        <v>0</v>
      </c>
    </row>
    <row r="409" spans="2:9" ht="18" customHeight="1">
      <c r="B409" s="56" t="s">
        <v>495</v>
      </c>
      <c r="C409" s="395"/>
      <c r="D409" s="397"/>
      <c r="E409" s="397"/>
      <c r="F409" s="429"/>
      <c r="G409" s="57">
        <v>9</v>
      </c>
      <c r="H409" s="61"/>
      <c r="I409" s="236">
        <f t="shared" si="47"/>
        <v>0</v>
      </c>
    </row>
    <row r="410" spans="2:9" ht="18" customHeight="1">
      <c r="B410" s="56" t="s">
        <v>496</v>
      </c>
      <c r="C410" s="395"/>
      <c r="D410" s="397"/>
      <c r="E410" s="397"/>
      <c r="F410" s="429"/>
      <c r="G410" s="57">
        <v>9.5</v>
      </c>
      <c r="H410" s="61"/>
      <c r="I410" s="236">
        <f t="shared" si="47"/>
        <v>0</v>
      </c>
    </row>
    <row r="411" spans="2:9" ht="18" customHeight="1">
      <c r="B411" s="56" t="s">
        <v>497</v>
      </c>
      <c r="C411" s="395"/>
      <c r="D411" s="397"/>
      <c r="E411" s="397"/>
      <c r="F411" s="429"/>
      <c r="G411" s="57">
        <v>10</v>
      </c>
      <c r="H411" s="61"/>
      <c r="I411" s="236">
        <f t="shared" si="47"/>
        <v>0</v>
      </c>
    </row>
    <row r="412" spans="2:9" ht="18" customHeight="1">
      <c r="B412" s="56" t="s">
        <v>498</v>
      </c>
      <c r="C412" s="395"/>
      <c r="D412" s="397"/>
      <c r="E412" s="397"/>
      <c r="F412" s="429"/>
      <c r="G412" s="57">
        <v>10.5</v>
      </c>
      <c r="H412" s="61"/>
      <c r="I412" s="236">
        <f t="shared" si="47"/>
        <v>0</v>
      </c>
    </row>
    <row r="413" spans="2:9" ht="18" customHeight="1">
      <c r="B413" s="56" t="s">
        <v>499</v>
      </c>
      <c r="C413" s="395"/>
      <c r="D413" s="397"/>
      <c r="E413" s="397"/>
      <c r="F413" s="429"/>
      <c r="G413" s="57">
        <v>11</v>
      </c>
      <c r="H413" s="61"/>
      <c r="I413" s="236">
        <f t="shared" si="47"/>
        <v>0</v>
      </c>
    </row>
    <row r="414" spans="2:9" ht="18" customHeight="1">
      <c r="B414" s="56" t="s">
        <v>500</v>
      </c>
      <c r="C414" s="395"/>
      <c r="D414" s="397"/>
      <c r="E414" s="397"/>
      <c r="F414" s="429"/>
      <c r="G414" s="57">
        <v>11.5</v>
      </c>
      <c r="H414" s="61"/>
      <c r="I414" s="236">
        <f t="shared" si="47"/>
        <v>0</v>
      </c>
    </row>
    <row r="415" spans="2:9" ht="18" customHeight="1">
      <c r="B415" s="56" t="s">
        <v>501</v>
      </c>
      <c r="C415" s="395"/>
      <c r="D415" s="397"/>
      <c r="E415" s="397"/>
      <c r="F415" s="429"/>
      <c r="G415" s="57">
        <v>12</v>
      </c>
      <c r="H415" s="61"/>
      <c r="I415" s="236">
        <f t="shared" si="47"/>
        <v>0</v>
      </c>
    </row>
    <row r="416" spans="2:9" ht="18" customHeight="1">
      <c r="B416" s="56" t="s">
        <v>502</v>
      </c>
      <c r="C416" s="395"/>
      <c r="D416" s="397"/>
      <c r="E416" s="397"/>
      <c r="F416" s="429"/>
      <c r="G416" s="57">
        <v>12.5</v>
      </c>
      <c r="H416" s="61"/>
      <c r="I416" s="236">
        <f t="shared" si="47"/>
        <v>0</v>
      </c>
    </row>
    <row r="417" spans="2:9" ht="18" customHeight="1">
      <c r="B417" s="56" t="s">
        <v>503</v>
      </c>
      <c r="C417" s="395"/>
      <c r="D417" s="397"/>
      <c r="E417" s="397"/>
      <c r="F417" s="429"/>
      <c r="G417" s="57">
        <v>13</v>
      </c>
      <c r="H417" s="61"/>
      <c r="I417" s="236">
        <f t="shared" si="47"/>
        <v>0</v>
      </c>
    </row>
    <row r="418" spans="2:9" ht="18" customHeight="1">
      <c r="B418" s="56" t="s">
        <v>504</v>
      </c>
      <c r="C418" s="395"/>
      <c r="D418" s="397"/>
      <c r="E418" s="397"/>
      <c r="F418" s="429"/>
      <c r="G418" s="57">
        <v>13.5</v>
      </c>
      <c r="H418" s="61"/>
      <c r="I418" s="236">
        <f t="shared" si="47"/>
        <v>0</v>
      </c>
    </row>
    <row r="419" spans="2:9" ht="18" customHeight="1">
      <c r="B419" s="56" t="s">
        <v>505</v>
      </c>
      <c r="C419" s="418" t="s">
        <v>1519</v>
      </c>
      <c r="D419" s="396">
        <v>204</v>
      </c>
      <c r="E419" s="396">
        <v>339.95</v>
      </c>
      <c r="F419" s="428" t="s">
        <v>427</v>
      </c>
      <c r="G419" s="57">
        <v>7</v>
      </c>
      <c r="H419" s="61"/>
      <c r="I419" s="236">
        <f>H419*204</f>
        <v>0</v>
      </c>
    </row>
    <row r="420" spans="2:9" ht="18" customHeight="1">
      <c r="B420" s="56" t="s">
        <v>506</v>
      </c>
      <c r="C420" s="419"/>
      <c r="D420" s="397"/>
      <c r="E420" s="397"/>
      <c r="F420" s="429"/>
      <c r="G420" s="57">
        <v>7.5</v>
      </c>
      <c r="H420" s="61"/>
      <c r="I420" s="236">
        <f t="shared" ref="I420:I433" si="48">H420*204</f>
        <v>0</v>
      </c>
    </row>
    <row r="421" spans="2:9" ht="18" customHeight="1">
      <c r="B421" s="56" t="s">
        <v>507</v>
      </c>
      <c r="C421" s="419"/>
      <c r="D421" s="397"/>
      <c r="E421" s="397"/>
      <c r="F421" s="429"/>
      <c r="G421" s="57">
        <v>8</v>
      </c>
      <c r="H421" s="61"/>
      <c r="I421" s="236">
        <f t="shared" si="48"/>
        <v>0</v>
      </c>
    </row>
    <row r="422" spans="2:9" ht="18" customHeight="1">
      <c r="B422" s="56" t="s">
        <v>508</v>
      </c>
      <c r="C422" s="419"/>
      <c r="D422" s="397"/>
      <c r="E422" s="397"/>
      <c r="F422" s="429"/>
      <c r="G422" s="57">
        <v>8.5</v>
      </c>
      <c r="H422" s="61"/>
      <c r="I422" s="236">
        <f t="shared" si="48"/>
        <v>0</v>
      </c>
    </row>
    <row r="423" spans="2:9" ht="18" customHeight="1">
      <c r="B423" s="56" t="s">
        <v>509</v>
      </c>
      <c r="C423" s="419"/>
      <c r="D423" s="397"/>
      <c r="E423" s="397"/>
      <c r="F423" s="429"/>
      <c r="G423" s="57">
        <v>9</v>
      </c>
      <c r="H423" s="61"/>
      <c r="I423" s="236">
        <f t="shared" si="48"/>
        <v>0</v>
      </c>
    </row>
    <row r="424" spans="2:9" ht="18" customHeight="1">
      <c r="B424" s="56" t="s">
        <v>510</v>
      </c>
      <c r="C424" s="419"/>
      <c r="D424" s="397"/>
      <c r="E424" s="397"/>
      <c r="F424" s="429"/>
      <c r="G424" s="57">
        <v>9.5</v>
      </c>
      <c r="H424" s="61"/>
      <c r="I424" s="236">
        <f t="shared" si="48"/>
        <v>0</v>
      </c>
    </row>
    <row r="425" spans="2:9" ht="18" customHeight="1">
      <c r="B425" s="56" t="s">
        <v>511</v>
      </c>
      <c r="C425" s="419"/>
      <c r="D425" s="397"/>
      <c r="E425" s="397"/>
      <c r="F425" s="429"/>
      <c r="G425" s="57">
        <v>10</v>
      </c>
      <c r="H425" s="61"/>
      <c r="I425" s="236">
        <f t="shared" si="48"/>
        <v>0</v>
      </c>
    </row>
    <row r="426" spans="2:9" ht="18" customHeight="1">
      <c r="B426" s="56" t="s">
        <v>512</v>
      </c>
      <c r="C426" s="419"/>
      <c r="D426" s="397"/>
      <c r="E426" s="397"/>
      <c r="F426" s="429"/>
      <c r="G426" s="57">
        <v>10.5</v>
      </c>
      <c r="H426" s="61"/>
      <c r="I426" s="236">
        <f t="shared" si="48"/>
        <v>0</v>
      </c>
    </row>
    <row r="427" spans="2:9" ht="18" customHeight="1">
      <c r="B427" s="56" t="s">
        <v>513</v>
      </c>
      <c r="C427" s="419"/>
      <c r="D427" s="397"/>
      <c r="E427" s="397"/>
      <c r="F427" s="429"/>
      <c r="G427" s="57">
        <v>11</v>
      </c>
      <c r="H427" s="61"/>
      <c r="I427" s="236">
        <f t="shared" si="48"/>
        <v>0</v>
      </c>
    </row>
    <row r="428" spans="2:9" ht="18" customHeight="1">
      <c r="B428" s="56" t="s">
        <v>514</v>
      </c>
      <c r="C428" s="419"/>
      <c r="D428" s="397"/>
      <c r="E428" s="397"/>
      <c r="F428" s="429"/>
      <c r="G428" s="57">
        <v>11.5</v>
      </c>
      <c r="H428" s="61"/>
      <c r="I428" s="236">
        <f t="shared" si="48"/>
        <v>0</v>
      </c>
    </row>
    <row r="429" spans="2:9" ht="18" customHeight="1">
      <c r="B429" s="56" t="s">
        <v>515</v>
      </c>
      <c r="C429" s="419"/>
      <c r="D429" s="397"/>
      <c r="E429" s="397"/>
      <c r="F429" s="429"/>
      <c r="G429" s="57">
        <v>12</v>
      </c>
      <c r="H429" s="61"/>
      <c r="I429" s="236">
        <f t="shared" si="48"/>
        <v>0</v>
      </c>
    </row>
    <row r="430" spans="2:9" ht="18" customHeight="1">
      <c r="B430" s="56" t="s">
        <v>516</v>
      </c>
      <c r="C430" s="419"/>
      <c r="D430" s="397"/>
      <c r="E430" s="397"/>
      <c r="F430" s="429"/>
      <c r="G430" s="57">
        <v>12.5</v>
      </c>
      <c r="H430" s="61"/>
      <c r="I430" s="236">
        <f t="shared" si="48"/>
        <v>0</v>
      </c>
    </row>
    <row r="431" spans="2:9" ht="18" customHeight="1">
      <c r="B431" s="56" t="s">
        <v>517</v>
      </c>
      <c r="C431" s="419"/>
      <c r="D431" s="397"/>
      <c r="E431" s="397"/>
      <c r="F431" s="429"/>
      <c r="G431" s="57">
        <v>13</v>
      </c>
      <c r="H431" s="61"/>
      <c r="I431" s="236">
        <f t="shared" si="48"/>
        <v>0</v>
      </c>
    </row>
    <row r="432" spans="2:9" ht="18" customHeight="1">
      <c r="B432" s="56" t="s">
        <v>518</v>
      </c>
      <c r="C432" s="419"/>
      <c r="D432" s="397"/>
      <c r="E432" s="397"/>
      <c r="F432" s="429"/>
      <c r="G432" s="57">
        <v>13.5</v>
      </c>
      <c r="H432" s="61"/>
      <c r="I432" s="236">
        <f t="shared" si="48"/>
        <v>0</v>
      </c>
    </row>
    <row r="433" spans="2:9" ht="18" customHeight="1">
      <c r="B433" s="56" t="s">
        <v>519</v>
      </c>
      <c r="C433" s="419"/>
      <c r="D433" s="397"/>
      <c r="E433" s="397"/>
      <c r="F433" s="429"/>
      <c r="G433" s="57">
        <v>14</v>
      </c>
      <c r="H433" s="61"/>
      <c r="I433" s="236">
        <f t="shared" si="48"/>
        <v>0</v>
      </c>
    </row>
    <row r="434" spans="2:9" ht="18" customHeight="1">
      <c r="B434" s="56" t="s">
        <v>520</v>
      </c>
      <c r="C434" s="425" t="s">
        <v>1327</v>
      </c>
      <c r="D434" s="396">
        <v>204</v>
      </c>
      <c r="E434" s="396">
        <v>339.95</v>
      </c>
      <c r="F434" s="396" t="s">
        <v>75</v>
      </c>
      <c r="G434" s="57">
        <v>7</v>
      </c>
      <c r="H434" s="61"/>
      <c r="I434" s="236">
        <f>H434*204</f>
        <v>0</v>
      </c>
    </row>
    <row r="435" spans="2:9" ht="18" customHeight="1">
      <c r="B435" s="56" t="s">
        <v>521</v>
      </c>
      <c r="C435" s="426"/>
      <c r="D435" s="397"/>
      <c r="E435" s="397"/>
      <c r="F435" s="397"/>
      <c r="G435" s="57">
        <v>7.5</v>
      </c>
      <c r="H435" s="61"/>
      <c r="I435" s="236">
        <f t="shared" ref="I435:I498" si="49">H435*204</f>
        <v>0</v>
      </c>
    </row>
    <row r="436" spans="2:9" ht="18" customHeight="1">
      <c r="B436" s="56" t="s">
        <v>522</v>
      </c>
      <c r="C436" s="426"/>
      <c r="D436" s="397"/>
      <c r="E436" s="397"/>
      <c r="F436" s="397"/>
      <c r="G436" s="57">
        <v>8</v>
      </c>
      <c r="H436" s="61"/>
      <c r="I436" s="236">
        <f t="shared" si="49"/>
        <v>0</v>
      </c>
    </row>
    <row r="437" spans="2:9" ht="18" customHeight="1">
      <c r="B437" s="56" t="s">
        <v>523</v>
      </c>
      <c r="C437" s="426"/>
      <c r="D437" s="397"/>
      <c r="E437" s="397"/>
      <c r="F437" s="397"/>
      <c r="G437" s="57">
        <v>8.5</v>
      </c>
      <c r="H437" s="61"/>
      <c r="I437" s="236">
        <f t="shared" si="49"/>
        <v>0</v>
      </c>
    </row>
    <row r="438" spans="2:9" ht="18" customHeight="1">
      <c r="B438" s="56" t="s">
        <v>524</v>
      </c>
      <c r="C438" s="426"/>
      <c r="D438" s="397"/>
      <c r="E438" s="397"/>
      <c r="F438" s="397"/>
      <c r="G438" s="57">
        <v>9</v>
      </c>
      <c r="H438" s="61"/>
      <c r="I438" s="236">
        <f t="shared" si="49"/>
        <v>0</v>
      </c>
    </row>
    <row r="439" spans="2:9" ht="18" customHeight="1">
      <c r="B439" s="56" t="s">
        <v>525</v>
      </c>
      <c r="C439" s="426"/>
      <c r="D439" s="397"/>
      <c r="E439" s="397"/>
      <c r="F439" s="397"/>
      <c r="G439" s="57">
        <v>9.5</v>
      </c>
      <c r="H439" s="61"/>
      <c r="I439" s="236">
        <f t="shared" si="49"/>
        <v>0</v>
      </c>
    </row>
    <row r="440" spans="2:9" ht="18" customHeight="1">
      <c r="B440" s="56" t="s">
        <v>526</v>
      </c>
      <c r="C440" s="426"/>
      <c r="D440" s="397"/>
      <c r="E440" s="397"/>
      <c r="F440" s="397"/>
      <c r="G440" s="57">
        <v>10</v>
      </c>
      <c r="H440" s="61"/>
      <c r="I440" s="236">
        <f t="shared" si="49"/>
        <v>0</v>
      </c>
    </row>
    <row r="441" spans="2:9" ht="18" customHeight="1">
      <c r="B441" s="56" t="s">
        <v>527</v>
      </c>
      <c r="C441" s="426"/>
      <c r="D441" s="397"/>
      <c r="E441" s="397"/>
      <c r="F441" s="397"/>
      <c r="G441" s="57">
        <v>10.5</v>
      </c>
      <c r="H441" s="61"/>
      <c r="I441" s="236">
        <f t="shared" si="49"/>
        <v>0</v>
      </c>
    </row>
    <row r="442" spans="2:9" ht="18" customHeight="1">
      <c r="B442" s="56" t="s">
        <v>528</v>
      </c>
      <c r="C442" s="426"/>
      <c r="D442" s="397"/>
      <c r="E442" s="397"/>
      <c r="F442" s="397"/>
      <c r="G442" s="57">
        <v>11</v>
      </c>
      <c r="H442" s="61"/>
      <c r="I442" s="236">
        <f t="shared" si="49"/>
        <v>0</v>
      </c>
    </row>
    <row r="443" spans="2:9" ht="18" customHeight="1">
      <c r="B443" s="56" t="s">
        <v>529</v>
      </c>
      <c r="C443" s="426"/>
      <c r="D443" s="397"/>
      <c r="E443" s="397"/>
      <c r="F443" s="397"/>
      <c r="G443" s="57">
        <v>11.5</v>
      </c>
      <c r="H443" s="61"/>
      <c r="I443" s="236">
        <f t="shared" si="49"/>
        <v>0</v>
      </c>
    </row>
    <row r="444" spans="2:9" ht="18" customHeight="1">
      <c r="B444" s="56" t="s">
        <v>530</v>
      </c>
      <c r="C444" s="426"/>
      <c r="D444" s="397"/>
      <c r="E444" s="397"/>
      <c r="F444" s="397"/>
      <c r="G444" s="57">
        <v>12</v>
      </c>
      <c r="H444" s="61"/>
      <c r="I444" s="236">
        <f t="shared" si="49"/>
        <v>0</v>
      </c>
    </row>
    <row r="445" spans="2:9" ht="18" customHeight="1">
      <c r="B445" s="56" t="s">
        <v>531</v>
      </c>
      <c r="C445" s="426"/>
      <c r="D445" s="397"/>
      <c r="E445" s="397"/>
      <c r="F445" s="397"/>
      <c r="G445" s="57">
        <v>12.5</v>
      </c>
      <c r="H445" s="61"/>
      <c r="I445" s="236">
        <f t="shared" si="49"/>
        <v>0</v>
      </c>
    </row>
    <row r="446" spans="2:9" ht="18" customHeight="1">
      <c r="B446" s="56" t="s">
        <v>532</v>
      </c>
      <c r="C446" s="426"/>
      <c r="D446" s="397"/>
      <c r="E446" s="397"/>
      <c r="F446" s="397"/>
      <c r="G446" s="57">
        <v>13</v>
      </c>
      <c r="H446" s="61"/>
      <c r="I446" s="236">
        <f t="shared" si="49"/>
        <v>0</v>
      </c>
    </row>
    <row r="447" spans="2:9" ht="18" customHeight="1">
      <c r="B447" s="56" t="s">
        <v>533</v>
      </c>
      <c r="C447" s="426"/>
      <c r="D447" s="397"/>
      <c r="E447" s="397"/>
      <c r="F447" s="397"/>
      <c r="G447" s="57">
        <v>13.5</v>
      </c>
      <c r="H447" s="61"/>
      <c r="I447" s="236">
        <f t="shared" si="49"/>
        <v>0</v>
      </c>
    </row>
    <row r="448" spans="2:9" ht="18" customHeight="1">
      <c r="B448" s="56" t="s">
        <v>534</v>
      </c>
      <c r="C448" s="426"/>
      <c r="D448" s="397"/>
      <c r="E448" s="397"/>
      <c r="F448" s="397"/>
      <c r="G448" s="57">
        <v>14</v>
      </c>
      <c r="H448" s="61"/>
      <c r="I448" s="236">
        <f t="shared" si="49"/>
        <v>0</v>
      </c>
    </row>
    <row r="449" spans="2:9" ht="18" customHeight="1">
      <c r="B449" s="56" t="s">
        <v>535</v>
      </c>
      <c r="C449" s="426"/>
      <c r="D449" s="397"/>
      <c r="E449" s="397"/>
      <c r="F449" s="397"/>
      <c r="G449" s="57">
        <v>14.5</v>
      </c>
      <c r="H449" s="61"/>
      <c r="I449" s="236">
        <f t="shared" si="49"/>
        <v>0</v>
      </c>
    </row>
    <row r="450" spans="2:9" ht="18" customHeight="1">
      <c r="B450" s="56" t="s">
        <v>536</v>
      </c>
      <c r="C450" s="426"/>
      <c r="D450" s="398"/>
      <c r="E450" s="398"/>
      <c r="F450" s="397"/>
      <c r="G450" s="57">
        <v>15</v>
      </c>
      <c r="H450" s="61"/>
      <c r="I450" s="236">
        <f t="shared" si="49"/>
        <v>0</v>
      </c>
    </row>
    <row r="451" spans="2:9" ht="18" customHeight="1">
      <c r="B451" s="56" t="s">
        <v>537</v>
      </c>
      <c r="C451" s="425" t="s">
        <v>1327</v>
      </c>
      <c r="D451" s="396">
        <v>204</v>
      </c>
      <c r="E451" s="396">
        <v>339.95</v>
      </c>
      <c r="F451" s="396" t="s">
        <v>428</v>
      </c>
      <c r="G451" s="57">
        <v>7</v>
      </c>
      <c r="H451" s="61"/>
      <c r="I451" s="236">
        <f t="shared" si="49"/>
        <v>0</v>
      </c>
    </row>
    <row r="452" spans="2:9" ht="18" customHeight="1">
      <c r="B452" s="56" t="s">
        <v>538</v>
      </c>
      <c r="C452" s="426"/>
      <c r="D452" s="397"/>
      <c r="E452" s="397"/>
      <c r="F452" s="397"/>
      <c r="G452" s="57">
        <v>7.5</v>
      </c>
      <c r="H452" s="61"/>
      <c r="I452" s="236">
        <f t="shared" si="49"/>
        <v>0</v>
      </c>
    </row>
    <row r="453" spans="2:9" ht="18" customHeight="1">
      <c r="B453" s="56" t="s">
        <v>539</v>
      </c>
      <c r="C453" s="426"/>
      <c r="D453" s="397"/>
      <c r="E453" s="397"/>
      <c r="F453" s="397"/>
      <c r="G453" s="57">
        <v>8</v>
      </c>
      <c r="H453" s="61"/>
      <c r="I453" s="236">
        <f t="shared" si="49"/>
        <v>0</v>
      </c>
    </row>
    <row r="454" spans="2:9" ht="18" customHeight="1">
      <c r="B454" s="56" t="s">
        <v>540</v>
      </c>
      <c r="C454" s="426"/>
      <c r="D454" s="397"/>
      <c r="E454" s="397"/>
      <c r="F454" s="397"/>
      <c r="G454" s="57">
        <v>8.5</v>
      </c>
      <c r="H454" s="61"/>
      <c r="I454" s="236">
        <f t="shared" si="49"/>
        <v>0</v>
      </c>
    </row>
    <row r="455" spans="2:9" ht="18" customHeight="1">
      <c r="B455" s="56" t="s">
        <v>541</v>
      </c>
      <c r="C455" s="426"/>
      <c r="D455" s="397"/>
      <c r="E455" s="397"/>
      <c r="F455" s="397"/>
      <c r="G455" s="57">
        <v>9</v>
      </c>
      <c r="H455" s="61"/>
      <c r="I455" s="236">
        <f t="shared" si="49"/>
        <v>0</v>
      </c>
    </row>
    <row r="456" spans="2:9" ht="18" customHeight="1">
      <c r="B456" s="56" t="s">
        <v>542</v>
      </c>
      <c r="C456" s="426"/>
      <c r="D456" s="397"/>
      <c r="E456" s="397"/>
      <c r="F456" s="397"/>
      <c r="G456" s="57">
        <v>9.5</v>
      </c>
      <c r="H456" s="61"/>
      <c r="I456" s="236">
        <f t="shared" si="49"/>
        <v>0</v>
      </c>
    </row>
    <row r="457" spans="2:9" ht="18" customHeight="1">
      <c r="B457" s="56" t="s">
        <v>543</v>
      </c>
      <c r="C457" s="426"/>
      <c r="D457" s="397"/>
      <c r="E457" s="397"/>
      <c r="F457" s="397"/>
      <c r="G457" s="57">
        <v>10</v>
      </c>
      <c r="H457" s="61"/>
      <c r="I457" s="236">
        <f t="shared" si="49"/>
        <v>0</v>
      </c>
    </row>
    <row r="458" spans="2:9" ht="18" customHeight="1">
      <c r="B458" s="56" t="s">
        <v>544</v>
      </c>
      <c r="C458" s="426"/>
      <c r="D458" s="397"/>
      <c r="E458" s="397"/>
      <c r="F458" s="397"/>
      <c r="G458" s="57">
        <v>10.5</v>
      </c>
      <c r="H458" s="61"/>
      <c r="I458" s="236">
        <f t="shared" si="49"/>
        <v>0</v>
      </c>
    </row>
    <row r="459" spans="2:9" ht="18" customHeight="1">
      <c r="B459" s="56" t="s">
        <v>545</v>
      </c>
      <c r="C459" s="426"/>
      <c r="D459" s="397"/>
      <c r="E459" s="397"/>
      <c r="F459" s="397"/>
      <c r="G459" s="57">
        <v>11</v>
      </c>
      <c r="H459" s="61"/>
      <c r="I459" s="236">
        <f t="shared" si="49"/>
        <v>0</v>
      </c>
    </row>
    <row r="460" spans="2:9" ht="18" customHeight="1">
      <c r="B460" s="56" t="s">
        <v>546</v>
      </c>
      <c r="C460" s="426"/>
      <c r="D460" s="397"/>
      <c r="E460" s="397"/>
      <c r="F460" s="397"/>
      <c r="G460" s="57">
        <v>11.5</v>
      </c>
      <c r="H460" s="61"/>
      <c r="I460" s="236">
        <f t="shared" si="49"/>
        <v>0</v>
      </c>
    </row>
    <row r="461" spans="2:9" ht="18" customHeight="1">
      <c r="B461" s="56" t="s">
        <v>547</v>
      </c>
      <c r="C461" s="426"/>
      <c r="D461" s="397"/>
      <c r="E461" s="397"/>
      <c r="F461" s="397"/>
      <c r="G461" s="57">
        <v>12</v>
      </c>
      <c r="H461" s="61"/>
      <c r="I461" s="236">
        <f t="shared" si="49"/>
        <v>0</v>
      </c>
    </row>
    <row r="462" spans="2:9" ht="18" customHeight="1">
      <c r="B462" s="56" t="s">
        <v>548</v>
      </c>
      <c r="C462" s="426"/>
      <c r="D462" s="397"/>
      <c r="E462" s="397"/>
      <c r="F462" s="397"/>
      <c r="G462" s="57">
        <v>12.5</v>
      </c>
      <c r="H462" s="61"/>
      <c r="I462" s="236">
        <f t="shared" si="49"/>
        <v>0</v>
      </c>
    </row>
    <row r="463" spans="2:9" ht="18" customHeight="1">
      <c r="B463" s="56" t="s">
        <v>549</v>
      </c>
      <c r="C463" s="426"/>
      <c r="D463" s="397"/>
      <c r="E463" s="397"/>
      <c r="F463" s="397"/>
      <c r="G463" s="57">
        <v>13</v>
      </c>
      <c r="H463" s="61"/>
      <c r="I463" s="236">
        <f t="shared" si="49"/>
        <v>0</v>
      </c>
    </row>
    <row r="464" spans="2:9" ht="18" customHeight="1">
      <c r="B464" s="56" t="s">
        <v>550</v>
      </c>
      <c r="C464" s="426"/>
      <c r="D464" s="397"/>
      <c r="E464" s="397"/>
      <c r="F464" s="397"/>
      <c r="G464" s="57">
        <v>13.5</v>
      </c>
      <c r="H464" s="61"/>
      <c r="I464" s="236">
        <f t="shared" si="49"/>
        <v>0</v>
      </c>
    </row>
    <row r="465" spans="2:9" ht="18" customHeight="1">
      <c r="B465" s="56" t="s">
        <v>551</v>
      </c>
      <c r="C465" s="426"/>
      <c r="D465" s="397"/>
      <c r="E465" s="397"/>
      <c r="F465" s="397"/>
      <c r="G465" s="57">
        <v>14</v>
      </c>
      <c r="H465" s="61"/>
      <c r="I465" s="236">
        <f t="shared" si="49"/>
        <v>0</v>
      </c>
    </row>
    <row r="466" spans="2:9" ht="18" customHeight="1">
      <c r="B466" s="56" t="s">
        <v>552</v>
      </c>
      <c r="C466" s="426"/>
      <c r="D466" s="397"/>
      <c r="E466" s="397"/>
      <c r="F466" s="397"/>
      <c r="G466" s="57">
        <v>14.5</v>
      </c>
      <c r="H466" s="61"/>
      <c r="I466" s="236">
        <f t="shared" si="49"/>
        <v>0</v>
      </c>
    </row>
    <row r="467" spans="2:9" ht="18" customHeight="1">
      <c r="B467" s="56" t="s">
        <v>553</v>
      </c>
      <c r="C467" s="427"/>
      <c r="D467" s="398"/>
      <c r="E467" s="398"/>
      <c r="F467" s="398"/>
      <c r="G467" s="57">
        <v>15</v>
      </c>
      <c r="H467" s="61"/>
      <c r="I467" s="236">
        <f t="shared" si="49"/>
        <v>0</v>
      </c>
    </row>
    <row r="468" spans="2:9" ht="18" customHeight="1">
      <c r="B468" s="56" t="s">
        <v>554</v>
      </c>
      <c r="C468" s="425" t="s">
        <v>1327</v>
      </c>
      <c r="D468" s="396">
        <v>204</v>
      </c>
      <c r="E468" s="396">
        <v>339.95</v>
      </c>
      <c r="F468" s="396" t="s">
        <v>429</v>
      </c>
      <c r="G468" s="57">
        <v>7</v>
      </c>
      <c r="H468" s="61"/>
      <c r="I468" s="236">
        <f t="shared" si="49"/>
        <v>0</v>
      </c>
    </row>
    <row r="469" spans="2:9" ht="18" customHeight="1">
      <c r="B469" s="56" t="s">
        <v>555</v>
      </c>
      <c r="C469" s="426"/>
      <c r="D469" s="397"/>
      <c r="E469" s="397"/>
      <c r="F469" s="397"/>
      <c r="G469" s="57">
        <v>7.5</v>
      </c>
      <c r="H469" s="61"/>
      <c r="I469" s="236">
        <f t="shared" si="49"/>
        <v>0</v>
      </c>
    </row>
    <row r="470" spans="2:9" ht="18" customHeight="1">
      <c r="B470" s="56" t="s">
        <v>556</v>
      </c>
      <c r="C470" s="426"/>
      <c r="D470" s="397"/>
      <c r="E470" s="397"/>
      <c r="F470" s="397"/>
      <c r="G470" s="57">
        <v>8</v>
      </c>
      <c r="H470" s="61"/>
      <c r="I470" s="236">
        <f t="shared" si="49"/>
        <v>0</v>
      </c>
    </row>
    <row r="471" spans="2:9" ht="18" customHeight="1">
      <c r="B471" s="56" t="s">
        <v>557</v>
      </c>
      <c r="C471" s="426"/>
      <c r="D471" s="397"/>
      <c r="E471" s="397"/>
      <c r="F471" s="397"/>
      <c r="G471" s="57">
        <v>8.5</v>
      </c>
      <c r="H471" s="61"/>
      <c r="I471" s="236">
        <f t="shared" si="49"/>
        <v>0</v>
      </c>
    </row>
    <row r="472" spans="2:9" ht="18" customHeight="1">
      <c r="B472" s="56" t="s">
        <v>558</v>
      </c>
      <c r="C472" s="426"/>
      <c r="D472" s="397"/>
      <c r="E472" s="397"/>
      <c r="F472" s="397"/>
      <c r="G472" s="57">
        <v>9</v>
      </c>
      <c r="H472" s="61"/>
      <c r="I472" s="236">
        <f t="shared" si="49"/>
        <v>0</v>
      </c>
    </row>
    <row r="473" spans="2:9" ht="18" customHeight="1">
      <c r="B473" s="56" t="s">
        <v>559</v>
      </c>
      <c r="C473" s="426"/>
      <c r="D473" s="397"/>
      <c r="E473" s="397"/>
      <c r="F473" s="397"/>
      <c r="G473" s="57">
        <v>9.5</v>
      </c>
      <c r="H473" s="61"/>
      <c r="I473" s="236">
        <f t="shared" si="49"/>
        <v>0</v>
      </c>
    </row>
    <row r="474" spans="2:9" ht="18" customHeight="1">
      <c r="B474" s="56" t="s">
        <v>560</v>
      </c>
      <c r="C474" s="426"/>
      <c r="D474" s="397"/>
      <c r="E474" s="397"/>
      <c r="F474" s="397"/>
      <c r="G474" s="57">
        <v>10</v>
      </c>
      <c r="H474" s="61"/>
      <c r="I474" s="236">
        <f t="shared" si="49"/>
        <v>0</v>
      </c>
    </row>
    <row r="475" spans="2:9" ht="18" customHeight="1">
      <c r="B475" s="56" t="s">
        <v>561</v>
      </c>
      <c r="C475" s="426"/>
      <c r="D475" s="397"/>
      <c r="E475" s="397"/>
      <c r="F475" s="397"/>
      <c r="G475" s="57">
        <v>10.5</v>
      </c>
      <c r="H475" s="61"/>
      <c r="I475" s="236">
        <f t="shared" si="49"/>
        <v>0</v>
      </c>
    </row>
    <row r="476" spans="2:9" ht="18" customHeight="1">
      <c r="B476" s="56" t="s">
        <v>562</v>
      </c>
      <c r="C476" s="426"/>
      <c r="D476" s="397"/>
      <c r="E476" s="397"/>
      <c r="F476" s="397"/>
      <c r="G476" s="57">
        <v>11</v>
      </c>
      <c r="H476" s="61"/>
      <c r="I476" s="236">
        <f t="shared" si="49"/>
        <v>0</v>
      </c>
    </row>
    <row r="477" spans="2:9" ht="18" customHeight="1">
      <c r="B477" s="56" t="s">
        <v>563</v>
      </c>
      <c r="C477" s="426"/>
      <c r="D477" s="397"/>
      <c r="E477" s="397"/>
      <c r="F477" s="397"/>
      <c r="G477" s="57">
        <v>11.5</v>
      </c>
      <c r="H477" s="61"/>
      <c r="I477" s="236">
        <f t="shared" si="49"/>
        <v>0</v>
      </c>
    </row>
    <row r="478" spans="2:9" ht="18" customHeight="1">
      <c r="B478" s="56" t="s">
        <v>564</v>
      </c>
      <c r="C478" s="426"/>
      <c r="D478" s="397"/>
      <c r="E478" s="397"/>
      <c r="F478" s="397"/>
      <c r="G478" s="57">
        <v>12</v>
      </c>
      <c r="H478" s="61"/>
      <c r="I478" s="236">
        <f t="shared" si="49"/>
        <v>0</v>
      </c>
    </row>
    <row r="479" spans="2:9" ht="18" customHeight="1">
      <c r="B479" s="56" t="s">
        <v>565</v>
      </c>
      <c r="C479" s="426"/>
      <c r="D479" s="397"/>
      <c r="E479" s="397"/>
      <c r="F479" s="397"/>
      <c r="G479" s="57">
        <v>12.5</v>
      </c>
      <c r="H479" s="61"/>
      <c r="I479" s="236">
        <f t="shared" si="49"/>
        <v>0</v>
      </c>
    </row>
    <row r="480" spans="2:9" ht="18" customHeight="1">
      <c r="B480" s="56" t="s">
        <v>566</v>
      </c>
      <c r="C480" s="426"/>
      <c r="D480" s="397"/>
      <c r="E480" s="397"/>
      <c r="F480" s="397"/>
      <c r="G480" s="57">
        <v>13</v>
      </c>
      <c r="H480" s="61"/>
      <c r="I480" s="236">
        <f t="shared" si="49"/>
        <v>0</v>
      </c>
    </row>
    <row r="481" spans="2:9" ht="18" customHeight="1">
      <c r="B481" s="56" t="s">
        <v>567</v>
      </c>
      <c r="C481" s="426"/>
      <c r="D481" s="397"/>
      <c r="E481" s="397"/>
      <c r="F481" s="397"/>
      <c r="G481" s="57">
        <v>13.5</v>
      </c>
      <c r="H481" s="61"/>
      <c r="I481" s="236">
        <f t="shared" si="49"/>
        <v>0</v>
      </c>
    </row>
    <row r="482" spans="2:9" ht="18" customHeight="1">
      <c r="B482" s="56" t="s">
        <v>568</v>
      </c>
      <c r="C482" s="426"/>
      <c r="D482" s="397"/>
      <c r="E482" s="397"/>
      <c r="F482" s="397"/>
      <c r="G482" s="57">
        <v>14</v>
      </c>
      <c r="H482" s="61"/>
      <c r="I482" s="236">
        <f t="shared" si="49"/>
        <v>0</v>
      </c>
    </row>
    <row r="483" spans="2:9" ht="18" customHeight="1">
      <c r="B483" s="56" t="s">
        <v>569</v>
      </c>
      <c r="C483" s="426"/>
      <c r="D483" s="397"/>
      <c r="E483" s="397"/>
      <c r="F483" s="397"/>
      <c r="G483" s="57">
        <v>14.5</v>
      </c>
      <c r="H483" s="61"/>
      <c r="I483" s="236">
        <f t="shared" si="49"/>
        <v>0</v>
      </c>
    </row>
    <row r="484" spans="2:9" ht="18" customHeight="1">
      <c r="B484" s="56" t="s">
        <v>570</v>
      </c>
      <c r="C484" s="427"/>
      <c r="D484" s="398"/>
      <c r="E484" s="398"/>
      <c r="F484" s="398"/>
      <c r="G484" s="57">
        <v>15</v>
      </c>
      <c r="H484" s="61"/>
      <c r="I484" s="236">
        <f t="shared" si="49"/>
        <v>0</v>
      </c>
    </row>
    <row r="485" spans="2:9" ht="18" customHeight="1">
      <c r="B485" s="56" t="s">
        <v>571</v>
      </c>
      <c r="C485" s="394" t="s">
        <v>1328</v>
      </c>
      <c r="D485" s="396">
        <v>204</v>
      </c>
      <c r="E485" s="396">
        <v>339.95</v>
      </c>
      <c r="F485" s="428" t="s">
        <v>75</v>
      </c>
      <c r="G485" s="57">
        <v>7</v>
      </c>
      <c r="H485" s="61"/>
      <c r="I485" s="236">
        <f t="shared" si="49"/>
        <v>0</v>
      </c>
    </row>
    <row r="486" spans="2:9" ht="18" customHeight="1">
      <c r="B486" s="56" t="s">
        <v>572</v>
      </c>
      <c r="C486" s="395"/>
      <c r="D486" s="397"/>
      <c r="E486" s="397"/>
      <c r="F486" s="429"/>
      <c r="G486" s="57">
        <v>7.5</v>
      </c>
      <c r="H486" s="61"/>
      <c r="I486" s="236">
        <f t="shared" si="49"/>
        <v>0</v>
      </c>
    </row>
    <row r="487" spans="2:9" ht="18" customHeight="1">
      <c r="B487" s="56" t="s">
        <v>573</v>
      </c>
      <c r="C487" s="395"/>
      <c r="D487" s="397"/>
      <c r="E487" s="397"/>
      <c r="F487" s="429"/>
      <c r="G487" s="57">
        <v>8</v>
      </c>
      <c r="H487" s="61"/>
      <c r="I487" s="236">
        <f t="shared" si="49"/>
        <v>0</v>
      </c>
    </row>
    <row r="488" spans="2:9" ht="18" customHeight="1">
      <c r="B488" s="56" t="s">
        <v>574</v>
      </c>
      <c r="C488" s="395"/>
      <c r="D488" s="397"/>
      <c r="E488" s="397"/>
      <c r="F488" s="429"/>
      <c r="G488" s="57">
        <v>8.5</v>
      </c>
      <c r="H488" s="61"/>
      <c r="I488" s="236">
        <f t="shared" si="49"/>
        <v>0</v>
      </c>
    </row>
    <row r="489" spans="2:9" ht="18" customHeight="1">
      <c r="B489" s="56" t="s">
        <v>575</v>
      </c>
      <c r="C489" s="395"/>
      <c r="D489" s="397"/>
      <c r="E489" s="397"/>
      <c r="F489" s="429"/>
      <c r="G489" s="57">
        <v>9</v>
      </c>
      <c r="H489" s="61"/>
      <c r="I489" s="236">
        <f t="shared" si="49"/>
        <v>0</v>
      </c>
    </row>
    <row r="490" spans="2:9" ht="18" customHeight="1">
      <c r="B490" s="56" t="s">
        <v>576</v>
      </c>
      <c r="C490" s="395"/>
      <c r="D490" s="397"/>
      <c r="E490" s="397"/>
      <c r="F490" s="429"/>
      <c r="G490" s="57">
        <v>9.5</v>
      </c>
      <c r="H490" s="61"/>
      <c r="I490" s="236">
        <f t="shared" si="49"/>
        <v>0</v>
      </c>
    </row>
    <row r="491" spans="2:9" ht="18" customHeight="1">
      <c r="B491" s="56" t="s">
        <v>577</v>
      </c>
      <c r="C491" s="395"/>
      <c r="D491" s="397"/>
      <c r="E491" s="397"/>
      <c r="F491" s="429"/>
      <c r="G491" s="57">
        <v>10</v>
      </c>
      <c r="H491" s="61"/>
      <c r="I491" s="236">
        <f t="shared" si="49"/>
        <v>0</v>
      </c>
    </row>
    <row r="492" spans="2:9" ht="18" customHeight="1">
      <c r="B492" s="56" t="s">
        <v>578</v>
      </c>
      <c r="C492" s="395"/>
      <c r="D492" s="397"/>
      <c r="E492" s="397"/>
      <c r="F492" s="429"/>
      <c r="G492" s="57">
        <v>10.5</v>
      </c>
      <c r="H492" s="61"/>
      <c r="I492" s="236">
        <f t="shared" si="49"/>
        <v>0</v>
      </c>
    </row>
    <row r="493" spans="2:9" ht="18" customHeight="1">
      <c r="B493" s="56" t="s">
        <v>579</v>
      </c>
      <c r="C493" s="395"/>
      <c r="D493" s="397"/>
      <c r="E493" s="397"/>
      <c r="F493" s="429"/>
      <c r="G493" s="57">
        <v>11</v>
      </c>
      <c r="H493" s="61"/>
      <c r="I493" s="236">
        <f t="shared" si="49"/>
        <v>0</v>
      </c>
    </row>
    <row r="494" spans="2:9" ht="18" customHeight="1">
      <c r="B494" s="56" t="s">
        <v>580</v>
      </c>
      <c r="C494" s="395"/>
      <c r="D494" s="397"/>
      <c r="E494" s="397"/>
      <c r="F494" s="429"/>
      <c r="G494" s="57">
        <v>11.5</v>
      </c>
      <c r="H494" s="61"/>
      <c r="I494" s="236">
        <f t="shared" si="49"/>
        <v>0</v>
      </c>
    </row>
    <row r="495" spans="2:9" ht="18" customHeight="1">
      <c r="B495" s="56" t="s">
        <v>581</v>
      </c>
      <c r="C495" s="395"/>
      <c r="D495" s="397"/>
      <c r="E495" s="397"/>
      <c r="F495" s="429"/>
      <c r="G495" s="57">
        <v>12</v>
      </c>
      <c r="H495" s="61"/>
      <c r="I495" s="236">
        <f t="shared" si="49"/>
        <v>0</v>
      </c>
    </row>
    <row r="496" spans="2:9" ht="18" customHeight="1">
      <c r="B496" s="56" t="s">
        <v>582</v>
      </c>
      <c r="C496" s="395"/>
      <c r="D496" s="397"/>
      <c r="E496" s="397"/>
      <c r="F496" s="429"/>
      <c r="G496" s="57">
        <v>12.5</v>
      </c>
      <c r="H496" s="61"/>
      <c r="I496" s="236">
        <f t="shared" si="49"/>
        <v>0</v>
      </c>
    </row>
    <row r="497" spans="2:9" ht="18" customHeight="1">
      <c r="B497" s="56" t="s">
        <v>583</v>
      </c>
      <c r="C497" s="395"/>
      <c r="D497" s="397"/>
      <c r="E497" s="397"/>
      <c r="F497" s="429"/>
      <c r="G497" s="57">
        <v>13</v>
      </c>
      <c r="H497" s="61"/>
      <c r="I497" s="236">
        <f t="shared" si="49"/>
        <v>0</v>
      </c>
    </row>
    <row r="498" spans="2:9" ht="18" customHeight="1">
      <c r="B498" s="56" t="s">
        <v>584</v>
      </c>
      <c r="C498" s="395"/>
      <c r="D498" s="397"/>
      <c r="E498" s="397"/>
      <c r="F498" s="429"/>
      <c r="G498" s="57">
        <v>13.5</v>
      </c>
      <c r="H498" s="61"/>
      <c r="I498" s="236">
        <f t="shared" si="49"/>
        <v>0</v>
      </c>
    </row>
    <row r="499" spans="2:9" ht="18" customHeight="1">
      <c r="B499" s="56" t="s">
        <v>585</v>
      </c>
      <c r="C499" s="395"/>
      <c r="D499" s="397"/>
      <c r="E499" s="397"/>
      <c r="F499" s="429"/>
      <c r="G499" s="57">
        <v>14</v>
      </c>
      <c r="H499" s="61"/>
      <c r="I499" s="236">
        <f t="shared" ref="I499:I500" si="50">H499*204</f>
        <v>0</v>
      </c>
    </row>
    <row r="500" spans="2:9" ht="18" customHeight="1">
      <c r="B500" s="56" t="s">
        <v>586</v>
      </c>
      <c r="C500" s="395"/>
      <c r="D500" s="397"/>
      <c r="E500" s="397"/>
      <c r="F500" s="429"/>
      <c r="G500" s="57">
        <v>14.5</v>
      </c>
      <c r="H500" s="61"/>
      <c r="I500" s="236">
        <f t="shared" si="50"/>
        <v>0</v>
      </c>
    </row>
    <row r="501" spans="2:9" ht="18" customHeight="1">
      <c r="B501" s="56" t="s">
        <v>587</v>
      </c>
      <c r="C501" s="395"/>
      <c r="D501" s="398"/>
      <c r="E501" s="398"/>
      <c r="F501" s="429"/>
      <c r="G501" s="57">
        <v>15</v>
      </c>
      <c r="H501" s="61"/>
      <c r="I501" s="236">
        <f>H501*204</f>
        <v>0</v>
      </c>
    </row>
    <row r="502" spans="2:9" ht="18" customHeight="1">
      <c r="B502" s="56" t="s">
        <v>588</v>
      </c>
      <c r="C502" s="394" t="s">
        <v>1329</v>
      </c>
      <c r="D502" s="396">
        <v>180</v>
      </c>
      <c r="E502" s="396">
        <v>299.95</v>
      </c>
      <c r="F502" s="399" t="s">
        <v>430</v>
      </c>
      <c r="G502" s="57">
        <v>7</v>
      </c>
      <c r="H502" s="61"/>
      <c r="I502" s="236">
        <f>H502*180</f>
        <v>0</v>
      </c>
    </row>
    <row r="503" spans="2:9" ht="18" customHeight="1">
      <c r="B503" s="56" t="s">
        <v>589</v>
      </c>
      <c r="C503" s="395"/>
      <c r="D503" s="397"/>
      <c r="E503" s="397"/>
      <c r="F503" s="400"/>
      <c r="G503" s="57">
        <v>7.5</v>
      </c>
      <c r="H503" s="61"/>
      <c r="I503" s="236">
        <f t="shared" ref="I503:I561" si="51">H503*180</f>
        <v>0</v>
      </c>
    </row>
    <row r="504" spans="2:9" ht="18" customHeight="1">
      <c r="B504" s="56" t="s">
        <v>590</v>
      </c>
      <c r="C504" s="395"/>
      <c r="D504" s="397"/>
      <c r="E504" s="397"/>
      <c r="F504" s="400"/>
      <c r="G504" s="57">
        <v>8</v>
      </c>
      <c r="H504" s="61"/>
      <c r="I504" s="236">
        <f t="shared" si="51"/>
        <v>0</v>
      </c>
    </row>
    <row r="505" spans="2:9" ht="18" customHeight="1">
      <c r="B505" s="56" t="s">
        <v>591</v>
      </c>
      <c r="C505" s="395"/>
      <c r="D505" s="397"/>
      <c r="E505" s="397"/>
      <c r="F505" s="400"/>
      <c r="G505" s="57">
        <v>8.5</v>
      </c>
      <c r="H505" s="61"/>
      <c r="I505" s="236">
        <f t="shared" si="51"/>
        <v>0</v>
      </c>
    </row>
    <row r="506" spans="2:9" ht="18" customHeight="1">
      <c r="B506" s="56" t="s">
        <v>592</v>
      </c>
      <c r="C506" s="395"/>
      <c r="D506" s="397"/>
      <c r="E506" s="397"/>
      <c r="F506" s="400"/>
      <c r="G506" s="57">
        <v>9</v>
      </c>
      <c r="H506" s="61"/>
      <c r="I506" s="236">
        <f t="shared" si="51"/>
        <v>0</v>
      </c>
    </row>
    <row r="507" spans="2:9" ht="18" customHeight="1">
      <c r="B507" s="56" t="s">
        <v>593</v>
      </c>
      <c r="C507" s="395"/>
      <c r="D507" s="397"/>
      <c r="E507" s="397"/>
      <c r="F507" s="400"/>
      <c r="G507" s="57">
        <v>9.5</v>
      </c>
      <c r="H507" s="61"/>
      <c r="I507" s="236">
        <f t="shared" si="51"/>
        <v>0</v>
      </c>
    </row>
    <row r="508" spans="2:9" ht="18" customHeight="1">
      <c r="B508" s="56" t="s">
        <v>594</v>
      </c>
      <c r="C508" s="395"/>
      <c r="D508" s="397"/>
      <c r="E508" s="397"/>
      <c r="F508" s="400"/>
      <c r="G508" s="57">
        <v>10</v>
      </c>
      <c r="H508" s="61"/>
      <c r="I508" s="236">
        <f t="shared" si="51"/>
        <v>0</v>
      </c>
    </row>
    <row r="509" spans="2:9" ht="18" customHeight="1">
      <c r="B509" s="56" t="s">
        <v>595</v>
      </c>
      <c r="C509" s="395"/>
      <c r="D509" s="397"/>
      <c r="E509" s="397"/>
      <c r="F509" s="400"/>
      <c r="G509" s="57">
        <v>10.5</v>
      </c>
      <c r="H509" s="61"/>
      <c r="I509" s="236">
        <f t="shared" si="51"/>
        <v>0</v>
      </c>
    </row>
    <row r="510" spans="2:9" ht="18" customHeight="1">
      <c r="B510" s="56" t="s">
        <v>596</v>
      </c>
      <c r="C510" s="395"/>
      <c r="D510" s="397"/>
      <c r="E510" s="397"/>
      <c r="F510" s="400"/>
      <c r="G510" s="57">
        <v>11</v>
      </c>
      <c r="H510" s="61"/>
      <c r="I510" s="236">
        <f t="shared" si="51"/>
        <v>0</v>
      </c>
    </row>
    <row r="511" spans="2:9" ht="18" customHeight="1">
      <c r="B511" s="56" t="s">
        <v>597</v>
      </c>
      <c r="C511" s="395"/>
      <c r="D511" s="397"/>
      <c r="E511" s="397"/>
      <c r="F511" s="400"/>
      <c r="G511" s="57">
        <v>11.5</v>
      </c>
      <c r="H511" s="61"/>
      <c r="I511" s="236">
        <f t="shared" si="51"/>
        <v>0</v>
      </c>
    </row>
    <row r="512" spans="2:9" ht="18" customHeight="1">
      <c r="B512" s="56" t="s">
        <v>598</v>
      </c>
      <c r="C512" s="395"/>
      <c r="D512" s="397"/>
      <c r="E512" s="397"/>
      <c r="F512" s="400"/>
      <c r="G512" s="57">
        <v>12</v>
      </c>
      <c r="H512" s="61"/>
      <c r="I512" s="236">
        <f t="shared" si="51"/>
        <v>0</v>
      </c>
    </row>
    <row r="513" spans="2:9" ht="18" customHeight="1">
      <c r="B513" s="56" t="s">
        <v>599</v>
      </c>
      <c r="C513" s="395"/>
      <c r="D513" s="397"/>
      <c r="E513" s="397"/>
      <c r="F513" s="400"/>
      <c r="G513" s="57">
        <v>12.5</v>
      </c>
      <c r="H513" s="61"/>
      <c r="I513" s="236">
        <f t="shared" si="51"/>
        <v>0</v>
      </c>
    </row>
    <row r="514" spans="2:9" ht="18" customHeight="1">
      <c r="B514" s="56" t="s">
        <v>600</v>
      </c>
      <c r="C514" s="395"/>
      <c r="D514" s="397"/>
      <c r="E514" s="397"/>
      <c r="F514" s="400"/>
      <c r="G514" s="57">
        <v>13</v>
      </c>
      <c r="H514" s="61"/>
      <c r="I514" s="236">
        <f t="shared" si="51"/>
        <v>0</v>
      </c>
    </row>
    <row r="515" spans="2:9" ht="18" customHeight="1">
      <c r="B515" s="56" t="s">
        <v>601</v>
      </c>
      <c r="C515" s="395"/>
      <c r="D515" s="397"/>
      <c r="E515" s="397"/>
      <c r="F515" s="400"/>
      <c r="G515" s="57">
        <v>13.5</v>
      </c>
      <c r="H515" s="61"/>
      <c r="I515" s="236">
        <f t="shared" si="51"/>
        <v>0</v>
      </c>
    </row>
    <row r="516" spans="2:9" ht="18" customHeight="1">
      <c r="B516" s="56" t="s">
        <v>602</v>
      </c>
      <c r="C516" s="395"/>
      <c r="D516" s="398"/>
      <c r="E516" s="398"/>
      <c r="F516" s="417"/>
      <c r="G516" s="57">
        <v>14</v>
      </c>
      <c r="H516" s="61"/>
      <c r="I516" s="236">
        <f t="shared" si="51"/>
        <v>0</v>
      </c>
    </row>
    <row r="517" spans="2:9" ht="18" customHeight="1">
      <c r="B517" s="56" t="s">
        <v>613</v>
      </c>
      <c r="C517" s="394" t="s">
        <v>1329</v>
      </c>
      <c r="D517" s="396">
        <v>180</v>
      </c>
      <c r="E517" s="396">
        <v>299.95</v>
      </c>
      <c r="F517" s="399" t="s">
        <v>603</v>
      </c>
      <c r="G517" s="57">
        <v>7</v>
      </c>
      <c r="H517" s="61"/>
      <c r="I517" s="236">
        <f t="shared" si="51"/>
        <v>0</v>
      </c>
    </row>
    <row r="518" spans="2:9" ht="18" customHeight="1">
      <c r="B518" s="56" t="s">
        <v>614</v>
      </c>
      <c r="C518" s="395"/>
      <c r="D518" s="397"/>
      <c r="E518" s="397"/>
      <c r="F518" s="400"/>
      <c r="G518" s="57">
        <v>7.5</v>
      </c>
      <c r="H518" s="61"/>
      <c r="I518" s="236">
        <f t="shared" si="51"/>
        <v>0</v>
      </c>
    </row>
    <row r="519" spans="2:9" ht="18" customHeight="1">
      <c r="B519" s="56" t="s">
        <v>615</v>
      </c>
      <c r="C519" s="395"/>
      <c r="D519" s="397"/>
      <c r="E519" s="397"/>
      <c r="F519" s="400"/>
      <c r="G519" s="57">
        <v>8</v>
      </c>
      <c r="H519" s="61"/>
      <c r="I519" s="236">
        <f>H519*180</f>
        <v>0</v>
      </c>
    </row>
    <row r="520" spans="2:9" ht="18" customHeight="1">
      <c r="B520" s="56" t="s">
        <v>616</v>
      </c>
      <c r="C520" s="395"/>
      <c r="D520" s="397"/>
      <c r="E520" s="397"/>
      <c r="F520" s="400"/>
      <c r="G520" s="57">
        <v>8.5</v>
      </c>
      <c r="H520" s="61"/>
      <c r="I520" s="236">
        <f t="shared" si="51"/>
        <v>0</v>
      </c>
    </row>
    <row r="521" spans="2:9" ht="18" customHeight="1">
      <c r="B521" s="56" t="s">
        <v>617</v>
      </c>
      <c r="C521" s="395"/>
      <c r="D521" s="397"/>
      <c r="E521" s="397"/>
      <c r="F521" s="400"/>
      <c r="G521" s="57">
        <v>9</v>
      </c>
      <c r="H521" s="61"/>
      <c r="I521" s="236">
        <f t="shared" si="51"/>
        <v>0</v>
      </c>
    </row>
    <row r="522" spans="2:9" ht="18" customHeight="1">
      <c r="B522" s="56" t="s">
        <v>618</v>
      </c>
      <c r="C522" s="395"/>
      <c r="D522" s="397"/>
      <c r="E522" s="397"/>
      <c r="F522" s="400"/>
      <c r="G522" s="57">
        <v>9.5</v>
      </c>
      <c r="H522" s="61"/>
      <c r="I522" s="236">
        <f t="shared" si="51"/>
        <v>0</v>
      </c>
    </row>
    <row r="523" spans="2:9" ht="18" customHeight="1">
      <c r="B523" s="56" t="s">
        <v>619</v>
      </c>
      <c r="C523" s="395"/>
      <c r="D523" s="397"/>
      <c r="E523" s="397"/>
      <c r="F523" s="400"/>
      <c r="G523" s="57">
        <v>10</v>
      </c>
      <c r="H523" s="61"/>
      <c r="I523" s="236">
        <f t="shared" si="51"/>
        <v>0</v>
      </c>
    </row>
    <row r="524" spans="2:9" ht="18" customHeight="1">
      <c r="B524" s="56" t="s">
        <v>620</v>
      </c>
      <c r="C524" s="395"/>
      <c r="D524" s="397"/>
      <c r="E524" s="397"/>
      <c r="F524" s="400"/>
      <c r="G524" s="57">
        <v>10.5</v>
      </c>
      <c r="H524" s="61"/>
      <c r="I524" s="236">
        <f t="shared" si="51"/>
        <v>0</v>
      </c>
    </row>
    <row r="525" spans="2:9" ht="18" customHeight="1">
      <c r="B525" s="56" t="s">
        <v>621</v>
      </c>
      <c r="C525" s="395"/>
      <c r="D525" s="397"/>
      <c r="E525" s="397"/>
      <c r="F525" s="400"/>
      <c r="G525" s="57">
        <v>11</v>
      </c>
      <c r="H525" s="61"/>
      <c r="I525" s="236">
        <f t="shared" si="51"/>
        <v>0</v>
      </c>
    </row>
    <row r="526" spans="2:9" ht="18" customHeight="1">
      <c r="B526" s="56" t="s">
        <v>622</v>
      </c>
      <c r="C526" s="395"/>
      <c r="D526" s="397"/>
      <c r="E526" s="397"/>
      <c r="F526" s="400"/>
      <c r="G526" s="57">
        <v>11.5</v>
      </c>
      <c r="H526" s="61"/>
      <c r="I526" s="236">
        <f t="shared" si="51"/>
        <v>0</v>
      </c>
    </row>
    <row r="527" spans="2:9" ht="18" customHeight="1">
      <c r="B527" s="56" t="s">
        <v>623</v>
      </c>
      <c r="C527" s="395"/>
      <c r="D527" s="397"/>
      <c r="E527" s="397"/>
      <c r="F527" s="400"/>
      <c r="G527" s="57">
        <v>12</v>
      </c>
      <c r="H527" s="61"/>
      <c r="I527" s="236">
        <f t="shared" si="51"/>
        <v>0</v>
      </c>
    </row>
    <row r="528" spans="2:9" ht="18" customHeight="1">
      <c r="B528" s="56" t="s">
        <v>624</v>
      </c>
      <c r="C528" s="395"/>
      <c r="D528" s="397"/>
      <c r="E528" s="397"/>
      <c r="F528" s="400"/>
      <c r="G528" s="57">
        <v>12.5</v>
      </c>
      <c r="H528" s="61"/>
      <c r="I528" s="236">
        <f t="shared" si="51"/>
        <v>0</v>
      </c>
    </row>
    <row r="529" spans="2:9" ht="18" customHeight="1">
      <c r="B529" s="56" t="s">
        <v>625</v>
      </c>
      <c r="C529" s="395"/>
      <c r="D529" s="397"/>
      <c r="E529" s="397"/>
      <c r="F529" s="400"/>
      <c r="G529" s="57">
        <v>13</v>
      </c>
      <c r="H529" s="61"/>
      <c r="I529" s="236">
        <f t="shared" si="51"/>
        <v>0</v>
      </c>
    </row>
    <row r="530" spans="2:9" ht="18" customHeight="1">
      <c r="B530" s="56" t="s">
        <v>626</v>
      </c>
      <c r="C530" s="395"/>
      <c r="D530" s="397"/>
      <c r="E530" s="397"/>
      <c r="F530" s="400"/>
      <c r="G530" s="57">
        <v>13.5</v>
      </c>
      <c r="H530" s="61"/>
      <c r="I530" s="236">
        <f t="shared" si="51"/>
        <v>0</v>
      </c>
    </row>
    <row r="531" spans="2:9" ht="18" customHeight="1">
      <c r="B531" s="56" t="s">
        <v>627</v>
      </c>
      <c r="C531" s="395"/>
      <c r="D531" s="398"/>
      <c r="E531" s="398"/>
      <c r="F531" s="417"/>
      <c r="G531" s="57">
        <v>14</v>
      </c>
      <c r="H531" s="61"/>
      <c r="I531" s="236">
        <f t="shared" si="51"/>
        <v>0</v>
      </c>
    </row>
    <row r="532" spans="2:9" ht="18" customHeight="1">
      <c r="B532" s="56" t="s">
        <v>628</v>
      </c>
      <c r="C532" s="394" t="s">
        <v>1329</v>
      </c>
      <c r="D532" s="396">
        <v>180</v>
      </c>
      <c r="E532" s="396">
        <v>299.95</v>
      </c>
      <c r="F532" s="399" t="s">
        <v>604</v>
      </c>
      <c r="G532" s="57">
        <v>7</v>
      </c>
      <c r="H532" s="61"/>
      <c r="I532" s="236">
        <f t="shared" si="51"/>
        <v>0</v>
      </c>
    </row>
    <row r="533" spans="2:9" ht="18" customHeight="1">
      <c r="B533" s="56" t="s">
        <v>629</v>
      </c>
      <c r="C533" s="395"/>
      <c r="D533" s="397"/>
      <c r="E533" s="397"/>
      <c r="F533" s="400"/>
      <c r="G533" s="57">
        <v>7.5</v>
      </c>
      <c r="H533" s="61"/>
      <c r="I533" s="236">
        <f t="shared" si="51"/>
        <v>0</v>
      </c>
    </row>
    <row r="534" spans="2:9" ht="18" customHeight="1">
      <c r="B534" s="56" t="s">
        <v>630</v>
      </c>
      <c r="C534" s="395"/>
      <c r="D534" s="397"/>
      <c r="E534" s="397"/>
      <c r="F534" s="400"/>
      <c r="G534" s="57">
        <v>8</v>
      </c>
      <c r="H534" s="61"/>
      <c r="I534" s="236">
        <f>H534*180</f>
        <v>0</v>
      </c>
    </row>
    <row r="535" spans="2:9" ht="18" customHeight="1">
      <c r="B535" s="56" t="s">
        <v>631</v>
      </c>
      <c r="C535" s="395"/>
      <c r="D535" s="397"/>
      <c r="E535" s="397"/>
      <c r="F535" s="400"/>
      <c r="G535" s="57">
        <v>8.5</v>
      </c>
      <c r="H535" s="61"/>
      <c r="I535" s="236">
        <f t="shared" si="51"/>
        <v>0</v>
      </c>
    </row>
    <row r="536" spans="2:9" ht="18" customHeight="1">
      <c r="B536" s="56" t="s">
        <v>632</v>
      </c>
      <c r="C536" s="395"/>
      <c r="D536" s="397"/>
      <c r="E536" s="397"/>
      <c r="F536" s="400"/>
      <c r="G536" s="57">
        <v>9</v>
      </c>
      <c r="H536" s="61"/>
      <c r="I536" s="236">
        <f t="shared" si="51"/>
        <v>0</v>
      </c>
    </row>
    <row r="537" spans="2:9" ht="18" customHeight="1">
      <c r="B537" s="56" t="s">
        <v>633</v>
      </c>
      <c r="C537" s="395"/>
      <c r="D537" s="397"/>
      <c r="E537" s="397"/>
      <c r="F537" s="400"/>
      <c r="G537" s="57">
        <v>9.5</v>
      </c>
      <c r="H537" s="61"/>
      <c r="I537" s="236">
        <f t="shared" si="51"/>
        <v>0</v>
      </c>
    </row>
    <row r="538" spans="2:9" ht="18" customHeight="1">
      <c r="B538" s="56" t="s">
        <v>634</v>
      </c>
      <c r="C538" s="395"/>
      <c r="D538" s="397"/>
      <c r="E538" s="397"/>
      <c r="F538" s="400"/>
      <c r="G538" s="57">
        <v>10</v>
      </c>
      <c r="H538" s="61"/>
      <c r="I538" s="236">
        <f t="shared" si="51"/>
        <v>0</v>
      </c>
    </row>
    <row r="539" spans="2:9" ht="18" customHeight="1">
      <c r="B539" s="56" t="s">
        <v>635</v>
      </c>
      <c r="C539" s="395"/>
      <c r="D539" s="397"/>
      <c r="E539" s="397"/>
      <c r="F539" s="400"/>
      <c r="G539" s="57">
        <v>10.5</v>
      </c>
      <c r="H539" s="61"/>
      <c r="I539" s="236">
        <f t="shared" si="51"/>
        <v>0</v>
      </c>
    </row>
    <row r="540" spans="2:9" ht="18" customHeight="1">
      <c r="B540" s="56" t="s">
        <v>636</v>
      </c>
      <c r="C540" s="395"/>
      <c r="D540" s="397"/>
      <c r="E540" s="397"/>
      <c r="F540" s="400"/>
      <c r="G540" s="57">
        <v>11</v>
      </c>
      <c r="H540" s="61"/>
      <c r="I540" s="236">
        <f t="shared" si="51"/>
        <v>0</v>
      </c>
    </row>
    <row r="541" spans="2:9" ht="18" customHeight="1">
      <c r="B541" s="56" t="s">
        <v>637</v>
      </c>
      <c r="C541" s="395"/>
      <c r="D541" s="397"/>
      <c r="E541" s="397"/>
      <c r="F541" s="400"/>
      <c r="G541" s="57">
        <v>11.5</v>
      </c>
      <c r="H541" s="61"/>
      <c r="I541" s="236">
        <f t="shared" si="51"/>
        <v>0</v>
      </c>
    </row>
    <row r="542" spans="2:9" ht="18" customHeight="1">
      <c r="B542" s="56" t="s">
        <v>638</v>
      </c>
      <c r="C542" s="395"/>
      <c r="D542" s="397"/>
      <c r="E542" s="397"/>
      <c r="F542" s="400"/>
      <c r="G542" s="57">
        <v>12</v>
      </c>
      <c r="H542" s="61"/>
      <c r="I542" s="236">
        <f t="shared" si="51"/>
        <v>0</v>
      </c>
    </row>
    <row r="543" spans="2:9" ht="18" customHeight="1">
      <c r="B543" s="56" t="s">
        <v>639</v>
      </c>
      <c r="C543" s="395"/>
      <c r="D543" s="397"/>
      <c r="E543" s="397"/>
      <c r="F543" s="400"/>
      <c r="G543" s="57">
        <v>12.5</v>
      </c>
      <c r="H543" s="61"/>
      <c r="I543" s="236">
        <f t="shared" si="51"/>
        <v>0</v>
      </c>
    </row>
    <row r="544" spans="2:9" ht="18" customHeight="1">
      <c r="B544" s="56" t="s">
        <v>640</v>
      </c>
      <c r="C544" s="395"/>
      <c r="D544" s="397"/>
      <c r="E544" s="397"/>
      <c r="F544" s="400"/>
      <c r="G544" s="57">
        <v>13</v>
      </c>
      <c r="H544" s="61"/>
      <c r="I544" s="236">
        <f t="shared" si="51"/>
        <v>0</v>
      </c>
    </row>
    <row r="545" spans="2:9" ht="18" customHeight="1">
      <c r="B545" s="56" t="s">
        <v>641</v>
      </c>
      <c r="C545" s="395"/>
      <c r="D545" s="397"/>
      <c r="E545" s="397"/>
      <c r="F545" s="400"/>
      <c r="G545" s="57">
        <v>13.5</v>
      </c>
      <c r="H545" s="61"/>
      <c r="I545" s="236">
        <f t="shared" si="51"/>
        <v>0</v>
      </c>
    </row>
    <row r="546" spans="2:9" ht="18" customHeight="1">
      <c r="B546" s="56" t="s">
        <v>642</v>
      </c>
      <c r="C546" s="395"/>
      <c r="D546" s="398"/>
      <c r="E546" s="398"/>
      <c r="F546" s="417"/>
      <c r="G546" s="57">
        <v>14</v>
      </c>
      <c r="H546" s="61"/>
      <c r="I546" s="236">
        <f t="shared" si="51"/>
        <v>0</v>
      </c>
    </row>
    <row r="547" spans="2:9" ht="18" customHeight="1">
      <c r="B547" s="56" t="s">
        <v>643</v>
      </c>
      <c r="C547" s="394" t="s">
        <v>1330</v>
      </c>
      <c r="D547" s="396">
        <v>180</v>
      </c>
      <c r="E547" s="396">
        <v>299.95</v>
      </c>
      <c r="F547" s="432" t="s">
        <v>430</v>
      </c>
      <c r="G547" s="57">
        <v>7</v>
      </c>
      <c r="H547" s="61"/>
      <c r="I547" s="236">
        <f t="shared" si="51"/>
        <v>0</v>
      </c>
    </row>
    <row r="548" spans="2:9" ht="18" customHeight="1">
      <c r="B548" s="56" t="s">
        <v>644</v>
      </c>
      <c r="C548" s="395"/>
      <c r="D548" s="397"/>
      <c r="E548" s="397"/>
      <c r="F548" s="433"/>
      <c r="G548" s="57">
        <v>7.5</v>
      </c>
      <c r="H548" s="61"/>
      <c r="I548" s="236">
        <f t="shared" si="51"/>
        <v>0</v>
      </c>
    </row>
    <row r="549" spans="2:9" ht="18" customHeight="1">
      <c r="B549" s="56" t="s">
        <v>645</v>
      </c>
      <c r="C549" s="395"/>
      <c r="D549" s="397"/>
      <c r="E549" s="397"/>
      <c r="F549" s="433"/>
      <c r="G549" s="57">
        <v>8</v>
      </c>
      <c r="H549" s="61"/>
      <c r="I549" s="236">
        <f>H549*180</f>
        <v>0</v>
      </c>
    </row>
    <row r="550" spans="2:9" ht="18" customHeight="1">
      <c r="B550" s="56" t="s">
        <v>646</v>
      </c>
      <c r="C550" s="395"/>
      <c r="D550" s="397"/>
      <c r="E550" s="397"/>
      <c r="F550" s="433"/>
      <c r="G550" s="57">
        <v>8.5</v>
      </c>
      <c r="H550" s="61"/>
      <c r="I550" s="236">
        <f t="shared" si="51"/>
        <v>0</v>
      </c>
    </row>
    <row r="551" spans="2:9" ht="18" customHeight="1">
      <c r="B551" s="56" t="s">
        <v>647</v>
      </c>
      <c r="C551" s="395"/>
      <c r="D551" s="397"/>
      <c r="E551" s="397"/>
      <c r="F551" s="433"/>
      <c r="G551" s="57">
        <v>9</v>
      </c>
      <c r="H551" s="61"/>
      <c r="I551" s="236">
        <f t="shared" si="51"/>
        <v>0</v>
      </c>
    </row>
    <row r="552" spans="2:9" ht="18" customHeight="1">
      <c r="B552" s="56" t="s">
        <v>648</v>
      </c>
      <c r="C552" s="395"/>
      <c r="D552" s="397"/>
      <c r="E552" s="397"/>
      <c r="F552" s="433"/>
      <c r="G552" s="57">
        <v>9.5</v>
      </c>
      <c r="H552" s="61"/>
      <c r="I552" s="236">
        <f t="shared" si="51"/>
        <v>0</v>
      </c>
    </row>
    <row r="553" spans="2:9" ht="18" customHeight="1">
      <c r="B553" s="56" t="s">
        <v>649</v>
      </c>
      <c r="C553" s="395"/>
      <c r="D553" s="397"/>
      <c r="E553" s="397"/>
      <c r="F553" s="433"/>
      <c r="G553" s="57">
        <v>10</v>
      </c>
      <c r="H553" s="61"/>
      <c r="I553" s="236">
        <f t="shared" si="51"/>
        <v>0</v>
      </c>
    </row>
    <row r="554" spans="2:9" ht="18" customHeight="1">
      <c r="B554" s="56" t="s">
        <v>650</v>
      </c>
      <c r="C554" s="395"/>
      <c r="D554" s="397"/>
      <c r="E554" s="397"/>
      <c r="F554" s="433"/>
      <c r="G554" s="57">
        <v>10.5</v>
      </c>
      <c r="H554" s="61"/>
      <c r="I554" s="236">
        <f t="shared" si="51"/>
        <v>0</v>
      </c>
    </row>
    <row r="555" spans="2:9" ht="18" customHeight="1">
      <c r="B555" s="56" t="s">
        <v>651</v>
      </c>
      <c r="C555" s="395"/>
      <c r="D555" s="397"/>
      <c r="E555" s="397"/>
      <c r="F555" s="433"/>
      <c r="G555" s="57">
        <v>11</v>
      </c>
      <c r="H555" s="61"/>
      <c r="I555" s="236">
        <f t="shared" si="51"/>
        <v>0</v>
      </c>
    </row>
    <row r="556" spans="2:9" ht="18" customHeight="1">
      <c r="B556" s="56" t="s">
        <v>652</v>
      </c>
      <c r="C556" s="395"/>
      <c r="D556" s="397"/>
      <c r="E556" s="397"/>
      <c r="F556" s="433"/>
      <c r="G556" s="57">
        <v>11.5</v>
      </c>
      <c r="H556" s="61"/>
      <c r="I556" s="236">
        <f t="shared" si="51"/>
        <v>0</v>
      </c>
    </row>
    <row r="557" spans="2:9" ht="18" customHeight="1">
      <c r="B557" s="56" t="s">
        <v>653</v>
      </c>
      <c r="C557" s="395"/>
      <c r="D557" s="397"/>
      <c r="E557" s="397"/>
      <c r="F557" s="433"/>
      <c r="G557" s="57">
        <v>12</v>
      </c>
      <c r="H557" s="61"/>
      <c r="I557" s="236">
        <f t="shared" si="51"/>
        <v>0</v>
      </c>
    </row>
    <row r="558" spans="2:9" ht="18" customHeight="1">
      <c r="B558" s="56" t="s">
        <v>654</v>
      </c>
      <c r="C558" s="395"/>
      <c r="D558" s="397"/>
      <c r="E558" s="397"/>
      <c r="F558" s="433"/>
      <c r="G558" s="57">
        <v>12.5</v>
      </c>
      <c r="H558" s="61"/>
      <c r="I558" s="236">
        <f t="shared" si="51"/>
        <v>0</v>
      </c>
    </row>
    <row r="559" spans="2:9" ht="18" customHeight="1">
      <c r="B559" s="56" t="s">
        <v>655</v>
      </c>
      <c r="C559" s="395"/>
      <c r="D559" s="397"/>
      <c r="E559" s="397"/>
      <c r="F559" s="433"/>
      <c r="G559" s="57">
        <v>13</v>
      </c>
      <c r="H559" s="61"/>
      <c r="I559" s="236">
        <f t="shared" si="51"/>
        <v>0</v>
      </c>
    </row>
    <row r="560" spans="2:9" ht="18" customHeight="1">
      <c r="B560" s="56" t="s">
        <v>656</v>
      </c>
      <c r="C560" s="395"/>
      <c r="D560" s="397"/>
      <c r="E560" s="397"/>
      <c r="F560" s="433"/>
      <c r="G560" s="57">
        <v>13.5</v>
      </c>
      <c r="H560" s="61"/>
      <c r="I560" s="236">
        <f t="shared" si="51"/>
        <v>0</v>
      </c>
    </row>
    <row r="561" spans="2:9" ht="18" customHeight="1">
      <c r="B561" s="56" t="s">
        <v>657</v>
      </c>
      <c r="C561" s="395"/>
      <c r="D561" s="398"/>
      <c r="E561" s="398"/>
      <c r="F561" s="433"/>
      <c r="G561" s="57">
        <v>14</v>
      </c>
      <c r="H561" s="61"/>
      <c r="I561" s="236">
        <f t="shared" si="51"/>
        <v>0</v>
      </c>
    </row>
    <row r="562" spans="2:9" ht="18" customHeight="1">
      <c r="B562" s="56" t="s">
        <v>703</v>
      </c>
      <c r="C562" s="394" t="s">
        <v>1331</v>
      </c>
      <c r="D562" s="396">
        <v>174</v>
      </c>
      <c r="E562" s="396">
        <v>289.95</v>
      </c>
      <c r="F562" s="428" t="s">
        <v>75</v>
      </c>
      <c r="G562" s="57">
        <v>7</v>
      </c>
      <c r="H562" s="61"/>
      <c r="I562" s="236">
        <f>H562*174</f>
        <v>0</v>
      </c>
    </row>
    <row r="563" spans="2:9" ht="18" customHeight="1">
      <c r="B563" s="56" t="s">
        <v>704</v>
      </c>
      <c r="C563" s="395"/>
      <c r="D563" s="397"/>
      <c r="E563" s="397"/>
      <c r="F563" s="429"/>
      <c r="G563" s="57">
        <v>7.5</v>
      </c>
      <c r="H563" s="61"/>
      <c r="I563" s="236">
        <f t="shared" ref="I563:I606" si="52">H563*174</f>
        <v>0</v>
      </c>
    </row>
    <row r="564" spans="2:9" ht="18" customHeight="1">
      <c r="B564" s="56" t="s">
        <v>705</v>
      </c>
      <c r="C564" s="395"/>
      <c r="D564" s="397"/>
      <c r="E564" s="397"/>
      <c r="F564" s="429"/>
      <c r="G564" s="57">
        <v>8</v>
      </c>
      <c r="H564" s="61"/>
      <c r="I564" s="236">
        <f t="shared" si="52"/>
        <v>0</v>
      </c>
    </row>
    <row r="565" spans="2:9" ht="18" customHeight="1">
      <c r="B565" s="56" t="s">
        <v>706</v>
      </c>
      <c r="C565" s="395"/>
      <c r="D565" s="397"/>
      <c r="E565" s="397"/>
      <c r="F565" s="429"/>
      <c r="G565" s="57">
        <v>8.5</v>
      </c>
      <c r="H565" s="61"/>
      <c r="I565" s="236">
        <f t="shared" si="52"/>
        <v>0</v>
      </c>
    </row>
    <row r="566" spans="2:9" ht="18" customHeight="1">
      <c r="B566" s="56" t="s">
        <v>707</v>
      </c>
      <c r="C566" s="395"/>
      <c r="D566" s="397"/>
      <c r="E566" s="397"/>
      <c r="F566" s="429"/>
      <c r="G566" s="57">
        <v>9</v>
      </c>
      <c r="H566" s="61"/>
      <c r="I566" s="236">
        <f t="shared" si="52"/>
        <v>0</v>
      </c>
    </row>
    <row r="567" spans="2:9" ht="18" customHeight="1">
      <c r="B567" s="56" t="s">
        <v>708</v>
      </c>
      <c r="C567" s="395"/>
      <c r="D567" s="397"/>
      <c r="E567" s="397"/>
      <c r="F567" s="429"/>
      <c r="G567" s="57">
        <v>9.5</v>
      </c>
      <c r="H567" s="61"/>
      <c r="I567" s="236">
        <f t="shared" si="52"/>
        <v>0</v>
      </c>
    </row>
    <row r="568" spans="2:9" ht="18" customHeight="1">
      <c r="B568" s="56" t="s">
        <v>709</v>
      </c>
      <c r="C568" s="395"/>
      <c r="D568" s="397"/>
      <c r="E568" s="397"/>
      <c r="F568" s="429"/>
      <c r="G568" s="57">
        <v>10</v>
      </c>
      <c r="H568" s="61"/>
      <c r="I568" s="236">
        <f t="shared" si="52"/>
        <v>0</v>
      </c>
    </row>
    <row r="569" spans="2:9" ht="18" customHeight="1">
      <c r="B569" s="56" t="s">
        <v>710</v>
      </c>
      <c r="C569" s="395"/>
      <c r="D569" s="397"/>
      <c r="E569" s="397"/>
      <c r="F569" s="429"/>
      <c r="G569" s="57">
        <v>10.5</v>
      </c>
      <c r="H569" s="61"/>
      <c r="I569" s="236">
        <f t="shared" si="52"/>
        <v>0</v>
      </c>
    </row>
    <row r="570" spans="2:9" ht="18" customHeight="1">
      <c r="B570" s="56" t="s">
        <v>711</v>
      </c>
      <c r="C570" s="395"/>
      <c r="D570" s="397"/>
      <c r="E570" s="397"/>
      <c r="F570" s="429"/>
      <c r="G570" s="57">
        <v>11</v>
      </c>
      <c r="H570" s="61"/>
      <c r="I570" s="236">
        <f t="shared" si="52"/>
        <v>0</v>
      </c>
    </row>
    <row r="571" spans="2:9" ht="18" customHeight="1">
      <c r="B571" s="56" t="s">
        <v>712</v>
      </c>
      <c r="C571" s="395"/>
      <c r="D571" s="397"/>
      <c r="E571" s="397"/>
      <c r="F571" s="429"/>
      <c r="G571" s="57">
        <v>11.5</v>
      </c>
      <c r="H571" s="61"/>
      <c r="I571" s="236">
        <f t="shared" si="52"/>
        <v>0</v>
      </c>
    </row>
    <row r="572" spans="2:9" ht="18" customHeight="1">
      <c r="B572" s="56" t="s">
        <v>713</v>
      </c>
      <c r="C572" s="395"/>
      <c r="D572" s="397"/>
      <c r="E572" s="397"/>
      <c r="F572" s="429"/>
      <c r="G572" s="57">
        <v>12</v>
      </c>
      <c r="H572" s="61"/>
      <c r="I572" s="236">
        <f t="shared" si="52"/>
        <v>0</v>
      </c>
    </row>
    <row r="573" spans="2:9" ht="18" customHeight="1">
      <c r="B573" s="56" t="s">
        <v>714</v>
      </c>
      <c r="C573" s="395"/>
      <c r="D573" s="397"/>
      <c r="E573" s="397"/>
      <c r="F573" s="429"/>
      <c r="G573" s="57">
        <v>12.5</v>
      </c>
      <c r="H573" s="61"/>
      <c r="I573" s="236">
        <f t="shared" si="52"/>
        <v>0</v>
      </c>
    </row>
    <row r="574" spans="2:9" ht="18" customHeight="1">
      <c r="B574" s="56" t="s">
        <v>715</v>
      </c>
      <c r="C574" s="395"/>
      <c r="D574" s="397"/>
      <c r="E574" s="397"/>
      <c r="F574" s="429"/>
      <c r="G574" s="57">
        <v>13</v>
      </c>
      <c r="H574" s="61"/>
      <c r="I574" s="236">
        <f t="shared" si="52"/>
        <v>0</v>
      </c>
    </row>
    <row r="575" spans="2:9" ht="18" customHeight="1">
      <c r="B575" s="56" t="s">
        <v>716</v>
      </c>
      <c r="C575" s="395"/>
      <c r="D575" s="397"/>
      <c r="E575" s="397"/>
      <c r="F575" s="429"/>
      <c r="G575" s="57">
        <v>13.5</v>
      </c>
      <c r="H575" s="61"/>
      <c r="I575" s="236">
        <f t="shared" si="52"/>
        <v>0</v>
      </c>
    </row>
    <row r="576" spans="2:9" ht="18" customHeight="1">
      <c r="B576" s="56" t="s">
        <v>717</v>
      </c>
      <c r="C576" s="395"/>
      <c r="D576" s="398"/>
      <c r="E576" s="398"/>
      <c r="F576" s="429"/>
      <c r="G576" s="57">
        <v>14</v>
      </c>
      <c r="H576" s="61"/>
      <c r="I576" s="236">
        <f t="shared" si="52"/>
        <v>0</v>
      </c>
    </row>
    <row r="577" spans="2:9" ht="18" customHeight="1">
      <c r="B577" s="56" t="s">
        <v>718</v>
      </c>
      <c r="C577" s="394" t="s">
        <v>1331</v>
      </c>
      <c r="D577" s="396">
        <v>174</v>
      </c>
      <c r="E577" s="396">
        <v>289.95</v>
      </c>
      <c r="F577" s="428" t="s">
        <v>605</v>
      </c>
      <c r="G577" s="57">
        <v>7</v>
      </c>
      <c r="H577" s="61"/>
      <c r="I577" s="236">
        <f>H577*174</f>
        <v>0</v>
      </c>
    </row>
    <row r="578" spans="2:9" ht="18" customHeight="1">
      <c r="B578" s="56" t="s">
        <v>719</v>
      </c>
      <c r="C578" s="395"/>
      <c r="D578" s="397"/>
      <c r="E578" s="397"/>
      <c r="F578" s="429"/>
      <c r="G578" s="57">
        <v>7.5</v>
      </c>
      <c r="H578" s="61"/>
      <c r="I578" s="236">
        <f t="shared" si="52"/>
        <v>0</v>
      </c>
    </row>
    <row r="579" spans="2:9" ht="18" customHeight="1">
      <c r="B579" s="56" t="s">
        <v>720</v>
      </c>
      <c r="C579" s="395"/>
      <c r="D579" s="397"/>
      <c r="E579" s="397"/>
      <c r="F579" s="429"/>
      <c r="G579" s="57">
        <v>8</v>
      </c>
      <c r="H579" s="61"/>
      <c r="I579" s="236">
        <f t="shared" si="52"/>
        <v>0</v>
      </c>
    </row>
    <row r="580" spans="2:9" ht="18" customHeight="1">
      <c r="B580" s="56" t="s">
        <v>721</v>
      </c>
      <c r="C580" s="395"/>
      <c r="D580" s="397"/>
      <c r="E580" s="397"/>
      <c r="F580" s="429"/>
      <c r="G580" s="57">
        <v>8.5</v>
      </c>
      <c r="H580" s="61"/>
      <c r="I580" s="236">
        <f t="shared" si="52"/>
        <v>0</v>
      </c>
    </row>
    <row r="581" spans="2:9" ht="18" customHeight="1">
      <c r="B581" s="56" t="s">
        <v>722</v>
      </c>
      <c r="C581" s="395"/>
      <c r="D581" s="397"/>
      <c r="E581" s="397"/>
      <c r="F581" s="429"/>
      <c r="G581" s="57">
        <v>9</v>
      </c>
      <c r="H581" s="61"/>
      <c r="I581" s="236">
        <f t="shared" si="52"/>
        <v>0</v>
      </c>
    </row>
    <row r="582" spans="2:9" ht="18" customHeight="1">
      <c r="B582" s="56" t="s">
        <v>723</v>
      </c>
      <c r="C582" s="395"/>
      <c r="D582" s="397"/>
      <c r="E582" s="397"/>
      <c r="F582" s="429"/>
      <c r="G582" s="57">
        <v>9.5</v>
      </c>
      <c r="H582" s="61"/>
      <c r="I582" s="236">
        <f t="shared" si="52"/>
        <v>0</v>
      </c>
    </row>
    <row r="583" spans="2:9" ht="18" customHeight="1">
      <c r="B583" s="56" t="s">
        <v>724</v>
      </c>
      <c r="C583" s="395"/>
      <c r="D583" s="397"/>
      <c r="E583" s="397"/>
      <c r="F583" s="429"/>
      <c r="G583" s="57">
        <v>10</v>
      </c>
      <c r="H583" s="61"/>
      <c r="I583" s="236">
        <f t="shared" si="52"/>
        <v>0</v>
      </c>
    </row>
    <row r="584" spans="2:9" ht="18" customHeight="1">
      <c r="B584" s="56" t="s">
        <v>725</v>
      </c>
      <c r="C584" s="395"/>
      <c r="D584" s="397"/>
      <c r="E584" s="397"/>
      <c r="F584" s="429"/>
      <c r="G584" s="57">
        <v>10.5</v>
      </c>
      <c r="H584" s="61"/>
      <c r="I584" s="236">
        <f t="shared" si="52"/>
        <v>0</v>
      </c>
    </row>
    <row r="585" spans="2:9" ht="18" customHeight="1">
      <c r="B585" s="56" t="s">
        <v>726</v>
      </c>
      <c r="C585" s="395"/>
      <c r="D585" s="397"/>
      <c r="E585" s="397"/>
      <c r="F585" s="429"/>
      <c r="G585" s="57">
        <v>11</v>
      </c>
      <c r="H585" s="61"/>
      <c r="I585" s="236">
        <f t="shared" si="52"/>
        <v>0</v>
      </c>
    </row>
    <row r="586" spans="2:9" ht="18" customHeight="1">
      <c r="B586" s="56" t="s">
        <v>727</v>
      </c>
      <c r="C586" s="395"/>
      <c r="D586" s="397"/>
      <c r="E586" s="397"/>
      <c r="F586" s="429"/>
      <c r="G586" s="57">
        <v>11.5</v>
      </c>
      <c r="H586" s="61"/>
      <c r="I586" s="236">
        <f t="shared" si="52"/>
        <v>0</v>
      </c>
    </row>
    <row r="587" spans="2:9" ht="18" customHeight="1">
      <c r="B587" s="56" t="s">
        <v>728</v>
      </c>
      <c r="C587" s="395"/>
      <c r="D587" s="397"/>
      <c r="E587" s="397"/>
      <c r="F587" s="429"/>
      <c r="G587" s="57">
        <v>12</v>
      </c>
      <c r="H587" s="61"/>
      <c r="I587" s="236">
        <f t="shared" si="52"/>
        <v>0</v>
      </c>
    </row>
    <row r="588" spans="2:9" ht="18" customHeight="1">
      <c r="B588" s="56" t="s">
        <v>729</v>
      </c>
      <c r="C588" s="395"/>
      <c r="D588" s="397"/>
      <c r="E588" s="397"/>
      <c r="F588" s="429"/>
      <c r="G588" s="57">
        <v>12.5</v>
      </c>
      <c r="H588" s="61"/>
      <c r="I588" s="236">
        <f t="shared" si="52"/>
        <v>0</v>
      </c>
    </row>
    <row r="589" spans="2:9" ht="18" customHeight="1">
      <c r="B589" s="56" t="s">
        <v>730</v>
      </c>
      <c r="C589" s="395"/>
      <c r="D589" s="397"/>
      <c r="E589" s="397"/>
      <c r="F589" s="429"/>
      <c r="G589" s="57">
        <v>13</v>
      </c>
      <c r="H589" s="61"/>
      <c r="I589" s="236">
        <f t="shared" si="52"/>
        <v>0</v>
      </c>
    </row>
    <row r="590" spans="2:9" ht="18" customHeight="1">
      <c r="B590" s="56" t="s">
        <v>731</v>
      </c>
      <c r="C590" s="395"/>
      <c r="D590" s="397"/>
      <c r="E590" s="397"/>
      <c r="F590" s="429"/>
      <c r="G590" s="57">
        <v>13.5</v>
      </c>
      <c r="H590" s="61"/>
      <c r="I590" s="236">
        <f t="shared" si="52"/>
        <v>0</v>
      </c>
    </row>
    <row r="591" spans="2:9" ht="18" customHeight="1">
      <c r="B591" s="56" t="s">
        <v>732</v>
      </c>
      <c r="C591" s="395"/>
      <c r="D591" s="398"/>
      <c r="E591" s="398"/>
      <c r="F591" s="429"/>
      <c r="G591" s="57">
        <v>14</v>
      </c>
      <c r="H591" s="61"/>
      <c r="I591" s="236">
        <f t="shared" si="52"/>
        <v>0</v>
      </c>
    </row>
    <row r="592" spans="2:9" ht="18" customHeight="1">
      <c r="B592" s="56" t="s">
        <v>733</v>
      </c>
      <c r="C592" s="394" t="s">
        <v>1332</v>
      </c>
      <c r="D592" s="396">
        <v>174</v>
      </c>
      <c r="E592" s="396">
        <v>289.95</v>
      </c>
      <c r="F592" s="428" t="s">
        <v>93</v>
      </c>
      <c r="G592" s="57">
        <v>7</v>
      </c>
      <c r="H592" s="61"/>
      <c r="I592" s="236">
        <f>H592*174</f>
        <v>0</v>
      </c>
    </row>
    <row r="593" spans="2:9" ht="18" customHeight="1">
      <c r="B593" s="56" t="s">
        <v>734</v>
      </c>
      <c r="C593" s="395"/>
      <c r="D593" s="397"/>
      <c r="E593" s="397"/>
      <c r="F593" s="429"/>
      <c r="G593" s="57">
        <v>7.5</v>
      </c>
      <c r="H593" s="61"/>
      <c r="I593" s="236">
        <f t="shared" si="52"/>
        <v>0</v>
      </c>
    </row>
    <row r="594" spans="2:9" ht="18" customHeight="1">
      <c r="B594" s="56" t="s">
        <v>735</v>
      </c>
      <c r="C594" s="395"/>
      <c r="D594" s="397"/>
      <c r="E594" s="397"/>
      <c r="F594" s="429"/>
      <c r="G594" s="57">
        <v>8</v>
      </c>
      <c r="H594" s="61"/>
      <c r="I594" s="236">
        <f t="shared" si="52"/>
        <v>0</v>
      </c>
    </row>
    <row r="595" spans="2:9" ht="18" customHeight="1">
      <c r="B595" s="56" t="s">
        <v>736</v>
      </c>
      <c r="C595" s="395"/>
      <c r="D595" s="397"/>
      <c r="E595" s="397"/>
      <c r="F595" s="429"/>
      <c r="G595" s="57">
        <v>8.5</v>
      </c>
      <c r="H595" s="61"/>
      <c r="I595" s="236">
        <f t="shared" si="52"/>
        <v>0</v>
      </c>
    </row>
    <row r="596" spans="2:9" ht="18" customHeight="1">
      <c r="B596" s="56" t="s">
        <v>737</v>
      </c>
      <c r="C596" s="395"/>
      <c r="D596" s="397"/>
      <c r="E596" s="397"/>
      <c r="F596" s="429"/>
      <c r="G596" s="57">
        <v>9</v>
      </c>
      <c r="H596" s="61"/>
      <c r="I596" s="236">
        <f t="shared" si="52"/>
        <v>0</v>
      </c>
    </row>
    <row r="597" spans="2:9" ht="18" customHeight="1">
      <c r="B597" s="56" t="s">
        <v>738</v>
      </c>
      <c r="C597" s="395"/>
      <c r="D597" s="397"/>
      <c r="E597" s="397"/>
      <c r="F597" s="429"/>
      <c r="G597" s="57">
        <v>9.5</v>
      </c>
      <c r="H597" s="61"/>
      <c r="I597" s="236">
        <f t="shared" si="52"/>
        <v>0</v>
      </c>
    </row>
    <row r="598" spans="2:9" ht="18" customHeight="1">
      <c r="B598" s="56" t="s">
        <v>739</v>
      </c>
      <c r="C598" s="395"/>
      <c r="D598" s="397"/>
      <c r="E598" s="397"/>
      <c r="F598" s="429"/>
      <c r="G598" s="57">
        <v>10</v>
      </c>
      <c r="H598" s="61"/>
      <c r="I598" s="236">
        <f t="shared" si="52"/>
        <v>0</v>
      </c>
    </row>
    <row r="599" spans="2:9" ht="18" customHeight="1">
      <c r="B599" s="56" t="s">
        <v>740</v>
      </c>
      <c r="C599" s="395"/>
      <c r="D599" s="397"/>
      <c r="E599" s="397"/>
      <c r="F599" s="429"/>
      <c r="G599" s="57">
        <v>10.5</v>
      </c>
      <c r="H599" s="61"/>
      <c r="I599" s="236">
        <f t="shared" si="52"/>
        <v>0</v>
      </c>
    </row>
    <row r="600" spans="2:9" ht="18" customHeight="1">
      <c r="B600" s="56" t="s">
        <v>741</v>
      </c>
      <c r="C600" s="395"/>
      <c r="D600" s="397"/>
      <c r="E600" s="397"/>
      <c r="F600" s="429"/>
      <c r="G600" s="57">
        <v>11</v>
      </c>
      <c r="H600" s="61"/>
      <c r="I600" s="236">
        <f t="shared" si="52"/>
        <v>0</v>
      </c>
    </row>
    <row r="601" spans="2:9" ht="18" customHeight="1">
      <c r="B601" s="56" t="s">
        <v>742</v>
      </c>
      <c r="C601" s="395"/>
      <c r="D601" s="397"/>
      <c r="E601" s="397"/>
      <c r="F601" s="429"/>
      <c r="G601" s="57">
        <v>11.5</v>
      </c>
      <c r="H601" s="61"/>
      <c r="I601" s="236">
        <f t="shared" si="52"/>
        <v>0</v>
      </c>
    </row>
    <row r="602" spans="2:9" ht="18" customHeight="1">
      <c r="B602" s="56" t="s">
        <v>743</v>
      </c>
      <c r="C602" s="395"/>
      <c r="D602" s="397"/>
      <c r="E602" s="397"/>
      <c r="F602" s="429"/>
      <c r="G602" s="57">
        <v>12</v>
      </c>
      <c r="H602" s="61"/>
      <c r="I602" s="236">
        <f t="shared" si="52"/>
        <v>0</v>
      </c>
    </row>
    <row r="603" spans="2:9" ht="18" customHeight="1">
      <c r="B603" s="56" t="s">
        <v>744</v>
      </c>
      <c r="C603" s="395"/>
      <c r="D603" s="397"/>
      <c r="E603" s="397"/>
      <c r="F603" s="429"/>
      <c r="G603" s="57">
        <v>12.5</v>
      </c>
      <c r="H603" s="61"/>
      <c r="I603" s="236">
        <f t="shared" si="52"/>
        <v>0</v>
      </c>
    </row>
    <row r="604" spans="2:9" ht="18" customHeight="1">
      <c r="B604" s="56" t="s">
        <v>745</v>
      </c>
      <c r="C604" s="395"/>
      <c r="D604" s="397"/>
      <c r="E604" s="397"/>
      <c r="F604" s="429"/>
      <c r="G604" s="57">
        <v>13</v>
      </c>
      <c r="H604" s="61"/>
      <c r="I604" s="236">
        <f t="shared" si="52"/>
        <v>0</v>
      </c>
    </row>
    <row r="605" spans="2:9" ht="18" customHeight="1">
      <c r="B605" s="56" t="s">
        <v>746</v>
      </c>
      <c r="C605" s="395"/>
      <c r="D605" s="397"/>
      <c r="E605" s="397"/>
      <c r="F605" s="429"/>
      <c r="G605" s="57">
        <v>13.5</v>
      </c>
      <c r="H605" s="61"/>
      <c r="I605" s="236">
        <f t="shared" si="52"/>
        <v>0</v>
      </c>
    </row>
    <row r="606" spans="2:9" ht="18" customHeight="1">
      <c r="B606" s="56" t="s">
        <v>747</v>
      </c>
      <c r="C606" s="395"/>
      <c r="D606" s="398"/>
      <c r="E606" s="398"/>
      <c r="F606" s="429"/>
      <c r="G606" s="57">
        <v>14</v>
      </c>
      <c r="H606" s="61"/>
      <c r="I606" s="236">
        <f t="shared" si="52"/>
        <v>0</v>
      </c>
    </row>
    <row r="607" spans="2:9" ht="18" customHeight="1">
      <c r="B607" s="56" t="s">
        <v>658</v>
      </c>
      <c r="C607" s="394" t="s">
        <v>1333</v>
      </c>
      <c r="D607" s="396">
        <v>180</v>
      </c>
      <c r="E607" s="396">
        <v>299.95</v>
      </c>
      <c r="F607" s="428" t="s">
        <v>75</v>
      </c>
      <c r="G607" s="57">
        <v>7</v>
      </c>
      <c r="H607" s="61"/>
      <c r="I607" s="236">
        <f>H607*180</f>
        <v>0</v>
      </c>
    </row>
    <row r="608" spans="2:9" ht="18" customHeight="1">
      <c r="B608" s="56" t="s">
        <v>659</v>
      </c>
      <c r="C608" s="395"/>
      <c r="D608" s="397"/>
      <c r="E608" s="397"/>
      <c r="F608" s="429"/>
      <c r="G608" s="57">
        <v>7.5</v>
      </c>
      <c r="H608" s="61"/>
      <c r="I608" s="236">
        <f t="shared" ref="I608:I636" si="53">H608*180</f>
        <v>0</v>
      </c>
    </row>
    <row r="609" spans="2:9" ht="18" customHeight="1">
      <c r="B609" s="56" t="s">
        <v>660</v>
      </c>
      <c r="C609" s="395"/>
      <c r="D609" s="397"/>
      <c r="E609" s="397"/>
      <c r="F609" s="429"/>
      <c r="G609" s="57">
        <v>8</v>
      </c>
      <c r="H609" s="61"/>
      <c r="I609" s="236">
        <f t="shared" si="53"/>
        <v>0</v>
      </c>
    </row>
    <row r="610" spans="2:9" ht="18" customHeight="1">
      <c r="B610" s="56" t="s">
        <v>661</v>
      </c>
      <c r="C610" s="395"/>
      <c r="D610" s="397"/>
      <c r="E610" s="397"/>
      <c r="F610" s="429"/>
      <c r="G610" s="57">
        <v>8.5</v>
      </c>
      <c r="H610" s="61"/>
      <c r="I610" s="236">
        <f t="shared" si="53"/>
        <v>0</v>
      </c>
    </row>
    <row r="611" spans="2:9" ht="18" customHeight="1">
      <c r="B611" s="56" t="s">
        <v>662</v>
      </c>
      <c r="C611" s="395"/>
      <c r="D611" s="397"/>
      <c r="E611" s="397"/>
      <c r="F611" s="429"/>
      <c r="G611" s="57">
        <v>9</v>
      </c>
      <c r="H611" s="61"/>
      <c r="I611" s="236">
        <f t="shared" si="53"/>
        <v>0</v>
      </c>
    </row>
    <row r="612" spans="2:9" ht="18" customHeight="1">
      <c r="B612" s="56" t="s">
        <v>663</v>
      </c>
      <c r="C612" s="395"/>
      <c r="D612" s="397"/>
      <c r="E612" s="397"/>
      <c r="F612" s="429"/>
      <c r="G612" s="57">
        <v>9.5</v>
      </c>
      <c r="H612" s="61"/>
      <c r="I612" s="236">
        <f t="shared" si="53"/>
        <v>0</v>
      </c>
    </row>
    <row r="613" spans="2:9" ht="18" customHeight="1">
      <c r="B613" s="56" t="s">
        <v>664</v>
      </c>
      <c r="C613" s="395"/>
      <c r="D613" s="397"/>
      <c r="E613" s="397"/>
      <c r="F613" s="429"/>
      <c r="G613" s="57">
        <v>10</v>
      </c>
      <c r="H613" s="61"/>
      <c r="I613" s="236">
        <f t="shared" si="53"/>
        <v>0</v>
      </c>
    </row>
    <row r="614" spans="2:9" ht="18" customHeight="1">
      <c r="B614" s="56" t="s">
        <v>665</v>
      </c>
      <c r="C614" s="395"/>
      <c r="D614" s="397"/>
      <c r="E614" s="397"/>
      <c r="F614" s="429"/>
      <c r="G614" s="57">
        <v>10.5</v>
      </c>
      <c r="H614" s="61"/>
      <c r="I614" s="236">
        <f t="shared" si="53"/>
        <v>0</v>
      </c>
    </row>
    <row r="615" spans="2:9" ht="18" customHeight="1">
      <c r="B615" s="56" t="s">
        <v>666</v>
      </c>
      <c r="C615" s="395"/>
      <c r="D615" s="397"/>
      <c r="E615" s="397"/>
      <c r="F615" s="429"/>
      <c r="G615" s="57">
        <v>11</v>
      </c>
      <c r="H615" s="61"/>
      <c r="I615" s="236">
        <f t="shared" si="53"/>
        <v>0</v>
      </c>
    </row>
    <row r="616" spans="2:9" ht="18" customHeight="1">
      <c r="B616" s="56" t="s">
        <v>667</v>
      </c>
      <c r="C616" s="395"/>
      <c r="D616" s="397"/>
      <c r="E616" s="397"/>
      <c r="F616" s="429"/>
      <c r="G616" s="57">
        <v>11.5</v>
      </c>
      <c r="H616" s="61"/>
      <c r="I616" s="236">
        <f t="shared" si="53"/>
        <v>0</v>
      </c>
    </row>
    <row r="617" spans="2:9" ht="18" customHeight="1">
      <c r="B617" s="56" t="s">
        <v>668</v>
      </c>
      <c r="C617" s="395"/>
      <c r="D617" s="397"/>
      <c r="E617" s="397"/>
      <c r="F617" s="429"/>
      <c r="G617" s="57">
        <v>12</v>
      </c>
      <c r="H617" s="61"/>
      <c r="I617" s="236">
        <f t="shared" si="53"/>
        <v>0</v>
      </c>
    </row>
    <row r="618" spans="2:9" ht="18" customHeight="1">
      <c r="B618" s="56" t="s">
        <v>669</v>
      </c>
      <c r="C618" s="395"/>
      <c r="D618" s="397"/>
      <c r="E618" s="397"/>
      <c r="F618" s="429"/>
      <c r="G618" s="57">
        <v>12.5</v>
      </c>
      <c r="H618" s="61"/>
      <c r="I618" s="236">
        <f t="shared" si="53"/>
        <v>0</v>
      </c>
    </row>
    <row r="619" spans="2:9" ht="18" customHeight="1">
      <c r="B619" s="56" t="s">
        <v>670</v>
      </c>
      <c r="C619" s="395"/>
      <c r="D619" s="397"/>
      <c r="E619" s="397"/>
      <c r="F619" s="429"/>
      <c r="G619" s="57">
        <v>13</v>
      </c>
      <c r="H619" s="61"/>
      <c r="I619" s="236">
        <f t="shared" si="53"/>
        <v>0</v>
      </c>
    </row>
    <row r="620" spans="2:9" ht="18" customHeight="1">
      <c r="B620" s="56" t="s">
        <v>671</v>
      </c>
      <c r="C620" s="395"/>
      <c r="D620" s="397"/>
      <c r="E620" s="397"/>
      <c r="F620" s="429"/>
      <c r="G620" s="57">
        <v>13.5</v>
      </c>
      <c r="H620" s="61"/>
      <c r="I620" s="236">
        <f t="shared" si="53"/>
        <v>0</v>
      </c>
    </row>
    <row r="621" spans="2:9" ht="18" customHeight="1">
      <c r="B621" s="56" t="s">
        <v>672</v>
      </c>
      <c r="C621" s="395"/>
      <c r="D621" s="398"/>
      <c r="E621" s="398"/>
      <c r="F621" s="429"/>
      <c r="G621" s="57">
        <v>14</v>
      </c>
      <c r="H621" s="61"/>
      <c r="I621" s="236">
        <f t="shared" si="53"/>
        <v>0</v>
      </c>
    </row>
    <row r="622" spans="2:9" ht="18" customHeight="1">
      <c r="B622" s="56" t="s">
        <v>673</v>
      </c>
      <c r="C622" s="394" t="s">
        <v>1334</v>
      </c>
      <c r="D622" s="396">
        <v>180</v>
      </c>
      <c r="E622" s="396">
        <v>299.95</v>
      </c>
      <c r="F622" s="428" t="s">
        <v>428</v>
      </c>
      <c r="G622" s="57">
        <v>7</v>
      </c>
      <c r="H622" s="61"/>
      <c r="I622" s="236">
        <f t="shared" si="53"/>
        <v>0</v>
      </c>
    </row>
    <row r="623" spans="2:9" ht="18" customHeight="1">
      <c r="B623" s="56" t="s">
        <v>674</v>
      </c>
      <c r="C623" s="395"/>
      <c r="D623" s="397"/>
      <c r="E623" s="397"/>
      <c r="F623" s="429"/>
      <c r="G623" s="57">
        <v>7.5</v>
      </c>
      <c r="H623" s="61"/>
      <c r="I623" s="236">
        <f t="shared" si="53"/>
        <v>0</v>
      </c>
    </row>
    <row r="624" spans="2:9" ht="18" customHeight="1">
      <c r="B624" s="56" t="s">
        <v>675</v>
      </c>
      <c r="C624" s="395"/>
      <c r="D624" s="397"/>
      <c r="E624" s="397"/>
      <c r="F624" s="429"/>
      <c r="G624" s="57">
        <v>8</v>
      </c>
      <c r="H624" s="61"/>
      <c r="I624" s="236">
        <f t="shared" si="53"/>
        <v>0</v>
      </c>
    </row>
    <row r="625" spans="2:9" ht="18" customHeight="1">
      <c r="B625" s="56" t="s">
        <v>676</v>
      </c>
      <c r="C625" s="395"/>
      <c r="D625" s="397"/>
      <c r="E625" s="397"/>
      <c r="F625" s="429"/>
      <c r="G625" s="57">
        <v>8.5</v>
      </c>
      <c r="H625" s="61"/>
      <c r="I625" s="236">
        <f t="shared" si="53"/>
        <v>0</v>
      </c>
    </row>
    <row r="626" spans="2:9" ht="18" customHeight="1">
      <c r="B626" s="56" t="s">
        <v>677</v>
      </c>
      <c r="C626" s="395"/>
      <c r="D626" s="397"/>
      <c r="E626" s="397"/>
      <c r="F626" s="429"/>
      <c r="G626" s="57">
        <v>9</v>
      </c>
      <c r="H626" s="61"/>
      <c r="I626" s="236">
        <f t="shared" si="53"/>
        <v>0</v>
      </c>
    </row>
    <row r="627" spans="2:9" ht="18" customHeight="1">
      <c r="B627" s="56" t="s">
        <v>678</v>
      </c>
      <c r="C627" s="395"/>
      <c r="D627" s="397"/>
      <c r="E627" s="397"/>
      <c r="F627" s="429"/>
      <c r="G627" s="57">
        <v>9.5</v>
      </c>
      <c r="H627" s="61"/>
      <c r="I627" s="236">
        <f t="shared" si="53"/>
        <v>0</v>
      </c>
    </row>
    <row r="628" spans="2:9" ht="18" customHeight="1">
      <c r="B628" s="56" t="s">
        <v>679</v>
      </c>
      <c r="C628" s="395"/>
      <c r="D628" s="397"/>
      <c r="E628" s="397"/>
      <c r="F628" s="429"/>
      <c r="G628" s="57">
        <v>10</v>
      </c>
      <c r="H628" s="61"/>
      <c r="I628" s="236">
        <f t="shared" si="53"/>
        <v>0</v>
      </c>
    </row>
    <row r="629" spans="2:9" ht="18" customHeight="1">
      <c r="B629" s="56" t="s">
        <v>680</v>
      </c>
      <c r="C629" s="395"/>
      <c r="D629" s="397"/>
      <c r="E629" s="397"/>
      <c r="F629" s="429"/>
      <c r="G629" s="57">
        <v>10.5</v>
      </c>
      <c r="H629" s="61"/>
      <c r="I629" s="236">
        <f t="shared" si="53"/>
        <v>0</v>
      </c>
    </row>
    <row r="630" spans="2:9" ht="18" customHeight="1">
      <c r="B630" s="56" t="s">
        <v>681</v>
      </c>
      <c r="C630" s="395"/>
      <c r="D630" s="397"/>
      <c r="E630" s="397"/>
      <c r="F630" s="429"/>
      <c r="G630" s="57">
        <v>11</v>
      </c>
      <c r="H630" s="61"/>
      <c r="I630" s="236">
        <f t="shared" si="53"/>
        <v>0</v>
      </c>
    </row>
    <row r="631" spans="2:9" ht="18" customHeight="1">
      <c r="B631" s="56" t="s">
        <v>682</v>
      </c>
      <c r="C631" s="395"/>
      <c r="D631" s="397"/>
      <c r="E631" s="397"/>
      <c r="F631" s="429"/>
      <c r="G631" s="57">
        <v>11.5</v>
      </c>
      <c r="H631" s="61"/>
      <c r="I631" s="236">
        <f t="shared" si="53"/>
        <v>0</v>
      </c>
    </row>
    <row r="632" spans="2:9" ht="18" customHeight="1">
      <c r="B632" s="56" t="s">
        <v>683</v>
      </c>
      <c r="C632" s="395"/>
      <c r="D632" s="397"/>
      <c r="E632" s="397"/>
      <c r="F632" s="429"/>
      <c r="G632" s="57">
        <v>12</v>
      </c>
      <c r="H632" s="61"/>
      <c r="I632" s="236">
        <f t="shared" si="53"/>
        <v>0</v>
      </c>
    </row>
    <row r="633" spans="2:9" ht="18" customHeight="1">
      <c r="B633" s="56" t="s">
        <v>684</v>
      </c>
      <c r="C633" s="395"/>
      <c r="D633" s="397"/>
      <c r="E633" s="397"/>
      <c r="F633" s="429"/>
      <c r="G633" s="57">
        <v>12.5</v>
      </c>
      <c r="H633" s="61"/>
      <c r="I633" s="236">
        <f t="shared" si="53"/>
        <v>0</v>
      </c>
    </row>
    <row r="634" spans="2:9" ht="18" customHeight="1">
      <c r="B634" s="56" t="s">
        <v>685</v>
      </c>
      <c r="C634" s="395"/>
      <c r="D634" s="397"/>
      <c r="E634" s="397"/>
      <c r="F634" s="429"/>
      <c r="G634" s="57">
        <v>13</v>
      </c>
      <c r="H634" s="61"/>
      <c r="I634" s="236">
        <f t="shared" si="53"/>
        <v>0</v>
      </c>
    </row>
    <row r="635" spans="2:9" ht="18" customHeight="1">
      <c r="B635" s="56" t="s">
        <v>686</v>
      </c>
      <c r="C635" s="395"/>
      <c r="D635" s="397"/>
      <c r="E635" s="397"/>
      <c r="F635" s="429"/>
      <c r="G635" s="57">
        <v>13.5</v>
      </c>
      <c r="H635" s="61"/>
      <c r="I635" s="236">
        <f t="shared" si="53"/>
        <v>0</v>
      </c>
    </row>
    <row r="636" spans="2:9" ht="18" customHeight="1">
      <c r="B636" s="56" t="s">
        <v>687</v>
      </c>
      <c r="C636" s="395"/>
      <c r="D636" s="398"/>
      <c r="E636" s="398"/>
      <c r="F636" s="429"/>
      <c r="G636" s="57">
        <v>14</v>
      </c>
      <c r="H636" s="61"/>
      <c r="I636" s="236">
        <f t="shared" si="53"/>
        <v>0</v>
      </c>
    </row>
    <row r="637" spans="2:9" ht="18" customHeight="1">
      <c r="B637" s="56" t="s">
        <v>688</v>
      </c>
      <c r="C637" s="394" t="s">
        <v>1335</v>
      </c>
      <c r="D637" s="396">
        <v>168</v>
      </c>
      <c r="E637" s="396">
        <v>279.95</v>
      </c>
      <c r="F637" s="428" t="s">
        <v>75</v>
      </c>
      <c r="G637" s="57">
        <v>7</v>
      </c>
      <c r="H637" s="61"/>
      <c r="I637" s="236">
        <f>H637*168</f>
        <v>0</v>
      </c>
    </row>
    <row r="638" spans="2:9" ht="18" customHeight="1">
      <c r="B638" s="56" t="s">
        <v>689</v>
      </c>
      <c r="C638" s="395"/>
      <c r="D638" s="397"/>
      <c r="E638" s="397"/>
      <c r="F638" s="429"/>
      <c r="G638" s="57">
        <v>7.5</v>
      </c>
      <c r="H638" s="61"/>
      <c r="I638" s="236">
        <f t="shared" ref="I638:I651" si="54">H638*168</f>
        <v>0</v>
      </c>
    </row>
    <row r="639" spans="2:9" ht="18" customHeight="1">
      <c r="B639" s="56" t="s">
        <v>690</v>
      </c>
      <c r="C639" s="395"/>
      <c r="D639" s="397"/>
      <c r="E639" s="397"/>
      <c r="F639" s="429"/>
      <c r="G639" s="57">
        <v>8</v>
      </c>
      <c r="H639" s="61"/>
      <c r="I639" s="236">
        <f t="shared" si="54"/>
        <v>0</v>
      </c>
    </row>
    <row r="640" spans="2:9" ht="18" customHeight="1">
      <c r="B640" s="56" t="s">
        <v>691</v>
      </c>
      <c r="C640" s="395"/>
      <c r="D640" s="397"/>
      <c r="E640" s="397"/>
      <c r="F640" s="429"/>
      <c r="G640" s="57">
        <v>8.5</v>
      </c>
      <c r="H640" s="61"/>
      <c r="I640" s="236">
        <f t="shared" si="54"/>
        <v>0</v>
      </c>
    </row>
    <row r="641" spans="2:9" ht="18" customHeight="1">
      <c r="B641" s="56" t="s">
        <v>692</v>
      </c>
      <c r="C641" s="395"/>
      <c r="D641" s="397"/>
      <c r="E641" s="397"/>
      <c r="F641" s="429"/>
      <c r="G641" s="57">
        <v>9</v>
      </c>
      <c r="H641" s="61"/>
      <c r="I641" s="236">
        <f t="shared" si="54"/>
        <v>0</v>
      </c>
    </row>
    <row r="642" spans="2:9" ht="18" customHeight="1">
      <c r="B642" s="56" t="s">
        <v>693</v>
      </c>
      <c r="C642" s="395"/>
      <c r="D642" s="397"/>
      <c r="E642" s="397"/>
      <c r="F642" s="429"/>
      <c r="G642" s="57">
        <v>9.5</v>
      </c>
      <c r="H642" s="61"/>
      <c r="I642" s="236">
        <f t="shared" si="54"/>
        <v>0</v>
      </c>
    </row>
    <row r="643" spans="2:9" ht="18" customHeight="1">
      <c r="B643" s="56" t="s">
        <v>694</v>
      </c>
      <c r="C643" s="395"/>
      <c r="D643" s="397"/>
      <c r="E643" s="397"/>
      <c r="F643" s="429"/>
      <c r="G643" s="57">
        <v>10</v>
      </c>
      <c r="H643" s="61"/>
      <c r="I643" s="236">
        <f t="shared" si="54"/>
        <v>0</v>
      </c>
    </row>
    <row r="644" spans="2:9" ht="18" customHeight="1">
      <c r="B644" s="56" t="s">
        <v>695</v>
      </c>
      <c r="C644" s="395"/>
      <c r="D644" s="397"/>
      <c r="E644" s="397"/>
      <c r="F644" s="429"/>
      <c r="G644" s="57">
        <v>10.5</v>
      </c>
      <c r="H644" s="61"/>
      <c r="I644" s="236">
        <f t="shared" si="54"/>
        <v>0</v>
      </c>
    </row>
    <row r="645" spans="2:9" ht="18" customHeight="1">
      <c r="B645" s="56" t="s">
        <v>696</v>
      </c>
      <c r="C645" s="395"/>
      <c r="D645" s="397"/>
      <c r="E645" s="397"/>
      <c r="F645" s="429"/>
      <c r="G645" s="57">
        <v>11</v>
      </c>
      <c r="H645" s="61"/>
      <c r="I645" s="236">
        <f t="shared" si="54"/>
        <v>0</v>
      </c>
    </row>
    <row r="646" spans="2:9" ht="18" customHeight="1">
      <c r="B646" s="56" t="s">
        <v>697</v>
      </c>
      <c r="C646" s="395"/>
      <c r="D646" s="397"/>
      <c r="E646" s="397"/>
      <c r="F646" s="429"/>
      <c r="G646" s="57">
        <v>11.5</v>
      </c>
      <c r="H646" s="61"/>
      <c r="I646" s="236">
        <f t="shared" si="54"/>
        <v>0</v>
      </c>
    </row>
    <row r="647" spans="2:9" ht="18" customHeight="1">
      <c r="B647" s="56" t="s">
        <v>698</v>
      </c>
      <c r="C647" s="395"/>
      <c r="D647" s="397"/>
      <c r="E647" s="397"/>
      <c r="F647" s="429"/>
      <c r="G647" s="57">
        <v>12</v>
      </c>
      <c r="H647" s="61"/>
      <c r="I647" s="236">
        <f t="shared" si="54"/>
        <v>0</v>
      </c>
    </row>
    <row r="648" spans="2:9" ht="18" customHeight="1">
      <c r="B648" s="56" t="s">
        <v>699</v>
      </c>
      <c r="C648" s="395"/>
      <c r="D648" s="397"/>
      <c r="E648" s="397"/>
      <c r="F648" s="429"/>
      <c r="G648" s="57">
        <v>12.5</v>
      </c>
      <c r="H648" s="61"/>
      <c r="I648" s="236">
        <f t="shared" si="54"/>
        <v>0</v>
      </c>
    </row>
    <row r="649" spans="2:9" ht="18" customHeight="1">
      <c r="B649" s="56" t="s">
        <v>700</v>
      </c>
      <c r="C649" s="395"/>
      <c r="D649" s="397"/>
      <c r="E649" s="397"/>
      <c r="F649" s="429"/>
      <c r="G649" s="57">
        <v>13</v>
      </c>
      <c r="H649" s="61"/>
      <c r="I649" s="236">
        <f t="shared" si="54"/>
        <v>0</v>
      </c>
    </row>
    <row r="650" spans="2:9" ht="18" customHeight="1">
      <c r="B650" s="56" t="s">
        <v>701</v>
      </c>
      <c r="C650" s="395"/>
      <c r="D650" s="397"/>
      <c r="E650" s="397"/>
      <c r="F650" s="429"/>
      <c r="G650" s="57">
        <v>13.5</v>
      </c>
      <c r="H650" s="61"/>
      <c r="I650" s="236">
        <f t="shared" si="54"/>
        <v>0</v>
      </c>
    </row>
    <row r="651" spans="2:9" ht="18" customHeight="1">
      <c r="B651" s="56" t="s">
        <v>702</v>
      </c>
      <c r="C651" s="395"/>
      <c r="D651" s="398"/>
      <c r="E651" s="398"/>
      <c r="F651" s="429"/>
      <c r="G651" s="57">
        <v>14</v>
      </c>
      <c r="H651" s="61"/>
      <c r="I651" s="236">
        <f t="shared" si="54"/>
        <v>0</v>
      </c>
    </row>
    <row r="652" spans="2:9" ht="18" customHeight="1">
      <c r="B652" s="56" t="s">
        <v>748</v>
      </c>
      <c r="C652" s="418" t="s">
        <v>1454</v>
      </c>
      <c r="D652" s="396">
        <v>144</v>
      </c>
      <c r="E652" s="396">
        <v>239.95</v>
      </c>
      <c r="F652" s="428" t="s">
        <v>75</v>
      </c>
      <c r="G652" s="57">
        <v>7</v>
      </c>
      <c r="H652" s="61"/>
      <c r="I652" s="236">
        <f>H652*138</f>
        <v>0</v>
      </c>
    </row>
    <row r="653" spans="2:9" ht="18" customHeight="1">
      <c r="B653" s="56" t="s">
        <v>749</v>
      </c>
      <c r="C653" s="419"/>
      <c r="D653" s="397"/>
      <c r="E653" s="397"/>
      <c r="F653" s="429"/>
      <c r="G653" s="57">
        <v>7.5</v>
      </c>
      <c r="H653" s="61"/>
      <c r="I653" s="236">
        <f t="shared" ref="I653:I681" si="55">H653*138</f>
        <v>0</v>
      </c>
    </row>
    <row r="654" spans="2:9" ht="18" customHeight="1">
      <c r="B654" s="56" t="s">
        <v>750</v>
      </c>
      <c r="C654" s="419"/>
      <c r="D654" s="397"/>
      <c r="E654" s="397"/>
      <c r="F654" s="429"/>
      <c r="G654" s="57">
        <v>8</v>
      </c>
      <c r="H654" s="61"/>
      <c r="I654" s="236">
        <f t="shared" si="55"/>
        <v>0</v>
      </c>
    </row>
    <row r="655" spans="2:9" ht="18" customHeight="1">
      <c r="B655" s="56" t="s">
        <v>751</v>
      </c>
      <c r="C655" s="419"/>
      <c r="D655" s="397"/>
      <c r="E655" s="397"/>
      <c r="F655" s="429"/>
      <c r="G655" s="57">
        <v>8.5</v>
      </c>
      <c r="H655" s="61"/>
      <c r="I655" s="236">
        <f t="shared" si="55"/>
        <v>0</v>
      </c>
    </row>
    <row r="656" spans="2:9" ht="18" customHeight="1">
      <c r="B656" s="56" t="s">
        <v>752</v>
      </c>
      <c r="C656" s="419"/>
      <c r="D656" s="397"/>
      <c r="E656" s="397"/>
      <c r="F656" s="429"/>
      <c r="G656" s="57">
        <v>9</v>
      </c>
      <c r="H656" s="61"/>
      <c r="I656" s="236">
        <f t="shared" si="55"/>
        <v>0</v>
      </c>
    </row>
    <row r="657" spans="2:9" ht="18" customHeight="1">
      <c r="B657" s="56" t="s">
        <v>753</v>
      </c>
      <c r="C657" s="419"/>
      <c r="D657" s="397"/>
      <c r="E657" s="397"/>
      <c r="F657" s="429"/>
      <c r="G657" s="57">
        <v>9.5</v>
      </c>
      <c r="H657" s="61"/>
      <c r="I657" s="236">
        <f t="shared" si="55"/>
        <v>0</v>
      </c>
    </row>
    <row r="658" spans="2:9" ht="18" customHeight="1">
      <c r="B658" s="56" t="s">
        <v>754</v>
      </c>
      <c r="C658" s="419"/>
      <c r="D658" s="397"/>
      <c r="E658" s="397"/>
      <c r="F658" s="429"/>
      <c r="G658" s="57">
        <v>10</v>
      </c>
      <c r="H658" s="61"/>
      <c r="I658" s="236">
        <f t="shared" si="55"/>
        <v>0</v>
      </c>
    </row>
    <row r="659" spans="2:9" ht="18" customHeight="1">
      <c r="B659" s="56" t="s">
        <v>755</v>
      </c>
      <c r="C659" s="419"/>
      <c r="D659" s="397"/>
      <c r="E659" s="397"/>
      <c r="F659" s="429"/>
      <c r="G659" s="57">
        <v>10.5</v>
      </c>
      <c r="H659" s="61"/>
      <c r="I659" s="236">
        <f t="shared" si="55"/>
        <v>0</v>
      </c>
    </row>
    <row r="660" spans="2:9" ht="18" customHeight="1">
      <c r="B660" s="56" t="s">
        <v>756</v>
      </c>
      <c r="C660" s="419"/>
      <c r="D660" s="397"/>
      <c r="E660" s="397"/>
      <c r="F660" s="429"/>
      <c r="G660" s="57">
        <v>11</v>
      </c>
      <c r="H660" s="61"/>
      <c r="I660" s="236">
        <f t="shared" si="55"/>
        <v>0</v>
      </c>
    </row>
    <row r="661" spans="2:9" ht="18" customHeight="1">
      <c r="B661" s="56" t="s">
        <v>757</v>
      </c>
      <c r="C661" s="419"/>
      <c r="D661" s="397"/>
      <c r="E661" s="397"/>
      <c r="F661" s="429"/>
      <c r="G661" s="57">
        <v>11.5</v>
      </c>
      <c r="H661" s="61"/>
      <c r="I661" s="236">
        <f t="shared" si="55"/>
        <v>0</v>
      </c>
    </row>
    <row r="662" spans="2:9" ht="18" customHeight="1">
      <c r="B662" s="56" t="s">
        <v>758</v>
      </c>
      <c r="C662" s="419"/>
      <c r="D662" s="397"/>
      <c r="E662" s="397"/>
      <c r="F662" s="429"/>
      <c r="G662" s="57">
        <v>12</v>
      </c>
      <c r="H662" s="61"/>
      <c r="I662" s="236">
        <f t="shared" si="55"/>
        <v>0</v>
      </c>
    </row>
    <row r="663" spans="2:9" ht="18" customHeight="1">
      <c r="B663" s="56" t="s">
        <v>759</v>
      </c>
      <c r="C663" s="419"/>
      <c r="D663" s="397"/>
      <c r="E663" s="397"/>
      <c r="F663" s="429"/>
      <c r="G663" s="57">
        <v>12.5</v>
      </c>
      <c r="H663" s="61"/>
      <c r="I663" s="236">
        <f t="shared" si="55"/>
        <v>0</v>
      </c>
    </row>
    <row r="664" spans="2:9" ht="18" customHeight="1">
      <c r="B664" s="56" t="s">
        <v>760</v>
      </c>
      <c r="C664" s="419"/>
      <c r="D664" s="397"/>
      <c r="E664" s="397"/>
      <c r="F664" s="429"/>
      <c r="G664" s="57">
        <v>13</v>
      </c>
      <c r="H664" s="61"/>
      <c r="I664" s="236">
        <f t="shared" si="55"/>
        <v>0</v>
      </c>
    </row>
    <row r="665" spans="2:9" ht="18" customHeight="1">
      <c r="B665" s="56" t="s">
        <v>761</v>
      </c>
      <c r="C665" s="419"/>
      <c r="D665" s="397"/>
      <c r="E665" s="397"/>
      <c r="F665" s="429"/>
      <c r="G665" s="57">
        <v>13.5</v>
      </c>
      <c r="H665" s="61"/>
      <c r="I665" s="236">
        <f t="shared" si="55"/>
        <v>0</v>
      </c>
    </row>
    <row r="666" spans="2:9" ht="18" customHeight="1">
      <c r="B666" s="56" t="s">
        <v>762</v>
      </c>
      <c r="C666" s="419"/>
      <c r="D666" s="398"/>
      <c r="E666" s="398"/>
      <c r="F666" s="429"/>
      <c r="G666" s="57">
        <v>14</v>
      </c>
      <c r="H666" s="61"/>
      <c r="I666" s="236">
        <f t="shared" si="55"/>
        <v>0</v>
      </c>
    </row>
    <row r="667" spans="2:9" ht="18" customHeight="1">
      <c r="B667" s="56" t="s">
        <v>763</v>
      </c>
      <c r="C667" s="418" t="s">
        <v>1453</v>
      </c>
      <c r="D667" s="396">
        <v>144</v>
      </c>
      <c r="E667" s="396">
        <v>239.95</v>
      </c>
      <c r="F667" s="432" t="s">
        <v>606</v>
      </c>
      <c r="G667" s="57">
        <v>7</v>
      </c>
      <c r="H667" s="61"/>
      <c r="I667" s="236">
        <f t="shared" si="55"/>
        <v>0</v>
      </c>
    </row>
    <row r="668" spans="2:9" ht="18" customHeight="1">
      <c r="B668" s="56" t="s">
        <v>764</v>
      </c>
      <c r="C668" s="419"/>
      <c r="D668" s="397"/>
      <c r="E668" s="397"/>
      <c r="F668" s="433"/>
      <c r="G668" s="57">
        <v>7.5</v>
      </c>
      <c r="H668" s="61"/>
      <c r="I668" s="236">
        <f t="shared" si="55"/>
        <v>0</v>
      </c>
    </row>
    <row r="669" spans="2:9" ht="18" customHeight="1">
      <c r="B669" s="56" t="s">
        <v>765</v>
      </c>
      <c r="C669" s="419"/>
      <c r="D669" s="397"/>
      <c r="E669" s="397"/>
      <c r="F669" s="433"/>
      <c r="G669" s="57">
        <v>8</v>
      </c>
      <c r="H669" s="61"/>
      <c r="I669" s="236">
        <f t="shared" si="55"/>
        <v>0</v>
      </c>
    </row>
    <row r="670" spans="2:9" ht="18" customHeight="1">
      <c r="B670" s="56" t="s">
        <v>766</v>
      </c>
      <c r="C670" s="419"/>
      <c r="D670" s="397"/>
      <c r="E670" s="397"/>
      <c r="F670" s="433"/>
      <c r="G670" s="57">
        <v>8.5</v>
      </c>
      <c r="H670" s="61"/>
      <c r="I670" s="236">
        <f t="shared" si="55"/>
        <v>0</v>
      </c>
    </row>
    <row r="671" spans="2:9" ht="18" customHeight="1">
      <c r="B671" s="56" t="s">
        <v>767</v>
      </c>
      <c r="C671" s="419"/>
      <c r="D671" s="397"/>
      <c r="E671" s="397"/>
      <c r="F671" s="433"/>
      <c r="G671" s="57">
        <v>9</v>
      </c>
      <c r="H671" s="61"/>
      <c r="I671" s="236">
        <f t="shared" si="55"/>
        <v>0</v>
      </c>
    </row>
    <row r="672" spans="2:9" ht="18" customHeight="1">
      <c r="B672" s="56" t="s">
        <v>768</v>
      </c>
      <c r="C672" s="419"/>
      <c r="D672" s="397"/>
      <c r="E672" s="397"/>
      <c r="F672" s="433"/>
      <c r="G672" s="57">
        <v>9.5</v>
      </c>
      <c r="H672" s="61"/>
      <c r="I672" s="236">
        <f t="shared" si="55"/>
        <v>0</v>
      </c>
    </row>
    <row r="673" spans="2:9" ht="18" customHeight="1">
      <c r="B673" s="56" t="s">
        <v>769</v>
      </c>
      <c r="C673" s="419"/>
      <c r="D673" s="397"/>
      <c r="E673" s="397"/>
      <c r="F673" s="433"/>
      <c r="G673" s="57">
        <v>10</v>
      </c>
      <c r="H673" s="61"/>
      <c r="I673" s="236">
        <f t="shared" si="55"/>
        <v>0</v>
      </c>
    </row>
    <row r="674" spans="2:9" ht="18" customHeight="1">
      <c r="B674" s="56" t="s">
        <v>770</v>
      </c>
      <c r="C674" s="419"/>
      <c r="D674" s="397"/>
      <c r="E674" s="397"/>
      <c r="F674" s="433"/>
      <c r="G674" s="57">
        <v>10.5</v>
      </c>
      <c r="H674" s="61"/>
      <c r="I674" s="236">
        <f t="shared" si="55"/>
        <v>0</v>
      </c>
    </row>
    <row r="675" spans="2:9" ht="18" customHeight="1">
      <c r="B675" s="56" t="s">
        <v>771</v>
      </c>
      <c r="C675" s="419"/>
      <c r="D675" s="397"/>
      <c r="E675" s="397"/>
      <c r="F675" s="433"/>
      <c r="G675" s="57">
        <v>11</v>
      </c>
      <c r="H675" s="61"/>
      <c r="I675" s="236">
        <f t="shared" si="55"/>
        <v>0</v>
      </c>
    </row>
    <row r="676" spans="2:9" ht="18" customHeight="1">
      <c r="B676" s="56" t="s">
        <v>772</v>
      </c>
      <c r="C676" s="419"/>
      <c r="D676" s="397"/>
      <c r="E676" s="397"/>
      <c r="F676" s="433"/>
      <c r="G676" s="57">
        <v>11.5</v>
      </c>
      <c r="H676" s="61"/>
      <c r="I676" s="236">
        <f t="shared" si="55"/>
        <v>0</v>
      </c>
    </row>
    <row r="677" spans="2:9" ht="18" customHeight="1">
      <c r="B677" s="56" t="s">
        <v>773</v>
      </c>
      <c r="C677" s="419"/>
      <c r="D677" s="397"/>
      <c r="E677" s="397"/>
      <c r="F677" s="433"/>
      <c r="G677" s="57">
        <v>12</v>
      </c>
      <c r="H677" s="61"/>
      <c r="I677" s="236">
        <f t="shared" si="55"/>
        <v>0</v>
      </c>
    </row>
    <row r="678" spans="2:9" ht="18" customHeight="1">
      <c r="B678" s="56" t="s">
        <v>774</v>
      </c>
      <c r="C678" s="419"/>
      <c r="D678" s="397"/>
      <c r="E678" s="397"/>
      <c r="F678" s="433"/>
      <c r="G678" s="57">
        <v>12.5</v>
      </c>
      <c r="H678" s="61"/>
      <c r="I678" s="236">
        <f t="shared" si="55"/>
        <v>0</v>
      </c>
    </row>
    <row r="679" spans="2:9" ht="18" customHeight="1">
      <c r="B679" s="56" t="s">
        <v>775</v>
      </c>
      <c r="C679" s="419"/>
      <c r="D679" s="397"/>
      <c r="E679" s="397"/>
      <c r="F679" s="433"/>
      <c r="G679" s="57">
        <v>13</v>
      </c>
      <c r="H679" s="61"/>
      <c r="I679" s="236">
        <f t="shared" si="55"/>
        <v>0</v>
      </c>
    </row>
    <row r="680" spans="2:9" ht="18" customHeight="1">
      <c r="B680" s="56" t="s">
        <v>776</v>
      </c>
      <c r="C680" s="419"/>
      <c r="D680" s="397"/>
      <c r="E680" s="397"/>
      <c r="F680" s="433"/>
      <c r="G680" s="57">
        <v>13.5</v>
      </c>
      <c r="H680" s="61"/>
      <c r="I680" s="236">
        <f t="shared" si="55"/>
        <v>0</v>
      </c>
    </row>
    <row r="681" spans="2:9" ht="18" customHeight="1">
      <c r="B681" s="56" t="s">
        <v>777</v>
      </c>
      <c r="C681" s="419"/>
      <c r="D681" s="398"/>
      <c r="E681" s="398"/>
      <c r="F681" s="433"/>
      <c r="G681" s="57">
        <v>14</v>
      </c>
      <c r="H681" s="61"/>
      <c r="I681" s="236">
        <f t="shared" si="55"/>
        <v>0</v>
      </c>
    </row>
    <row r="682" spans="2:9" ht="18" customHeight="1">
      <c r="B682" s="56" t="s">
        <v>778</v>
      </c>
      <c r="C682" s="394" t="s">
        <v>1336</v>
      </c>
      <c r="D682" s="396">
        <v>168</v>
      </c>
      <c r="E682" s="396">
        <v>279.95</v>
      </c>
      <c r="F682" s="428" t="s">
        <v>75</v>
      </c>
      <c r="G682" s="57">
        <v>7</v>
      </c>
      <c r="H682" s="61"/>
      <c r="I682" s="236">
        <f>H682*168</f>
        <v>0</v>
      </c>
    </row>
    <row r="683" spans="2:9" ht="18" customHeight="1">
      <c r="B683" s="56" t="s">
        <v>779</v>
      </c>
      <c r="C683" s="395"/>
      <c r="D683" s="397"/>
      <c r="E683" s="397"/>
      <c r="F683" s="429"/>
      <c r="G683" s="57">
        <v>7.5</v>
      </c>
      <c r="H683" s="61"/>
      <c r="I683" s="236">
        <f t="shared" ref="I683:I710" si="56">H683*168</f>
        <v>0</v>
      </c>
    </row>
    <row r="684" spans="2:9" ht="18" customHeight="1">
      <c r="B684" s="56" t="s">
        <v>780</v>
      </c>
      <c r="C684" s="395"/>
      <c r="D684" s="397"/>
      <c r="E684" s="397"/>
      <c r="F684" s="429"/>
      <c r="G684" s="57">
        <v>8</v>
      </c>
      <c r="H684" s="61"/>
      <c r="I684" s="236">
        <f t="shared" si="56"/>
        <v>0</v>
      </c>
    </row>
    <row r="685" spans="2:9" ht="18" customHeight="1">
      <c r="B685" s="56" t="s">
        <v>781</v>
      </c>
      <c r="C685" s="395"/>
      <c r="D685" s="397"/>
      <c r="E685" s="397"/>
      <c r="F685" s="429"/>
      <c r="G685" s="57">
        <v>8.5</v>
      </c>
      <c r="H685" s="61"/>
      <c r="I685" s="236">
        <f t="shared" si="56"/>
        <v>0</v>
      </c>
    </row>
    <row r="686" spans="2:9" ht="18" customHeight="1">
      <c r="B686" s="56" t="s">
        <v>782</v>
      </c>
      <c r="C686" s="395"/>
      <c r="D686" s="397"/>
      <c r="E686" s="397"/>
      <c r="F686" s="429"/>
      <c r="G686" s="57">
        <v>9</v>
      </c>
      <c r="H686" s="61"/>
      <c r="I686" s="236">
        <f t="shared" si="56"/>
        <v>0</v>
      </c>
    </row>
    <row r="687" spans="2:9" ht="18" customHeight="1">
      <c r="B687" s="56" t="s">
        <v>783</v>
      </c>
      <c r="C687" s="395"/>
      <c r="D687" s="397"/>
      <c r="E687" s="397"/>
      <c r="F687" s="429"/>
      <c r="G687" s="57">
        <v>9.5</v>
      </c>
      <c r="H687" s="61"/>
      <c r="I687" s="236">
        <f t="shared" si="56"/>
        <v>0</v>
      </c>
    </row>
    <row r="688" spans="2:9" ht="18" customHeight="1">
      <c r="B688" s="56" t="s">
        <v>784</v>
      </c>
      <c r="C688" s="395"/>
      <c r="D688" s="397"/>
      <c r="E688" s="397"/>
      <c r="F688" s="429"/>
      <c r="G688" s="57">
        <v>10</v>
      </c>
      <c r="H688" s="61"/>
      <c r="I688" s="236">
        <f t="shared" si="56"/>
        <v>0</v>
      </c>
    </row>
    <row r="689" spans="2:9" ht="18" customHeight="1">
      <c r="B689" s="56" t="s">
        <v>785</v>
      </c>
      <c r="C689" s="395"/>
      <c r="D689" s="397"/>
      <c r="E689" s="397"/>
      <c r="F689" s="429"/>
      <c r="G689" s="57">
        <v>10.5</v>
      </c>
      <c r="H689" s="61"/>
      <c r="I689" s="236">
        <f t="shared" si="56"/>
        <v>0</v>
      </c>
    </row>
    <row r="690" spans="2:9" ht="18" customHeight="1">
      <c r="B690" s="56" t="s">
        <v>786</v>
      </c>
      <c r="C690" s="395"/>
      <c r="D690" s="397"/>
      <c r="E690" s="397"/>
      <c r="F690" s="429"/>
      <c r="G690" s="57">
        <v>11</v>
      </c>
      <c r="H690" s="61"/>
      <c r="I690" s="236">
        <f t="shared" si="56"/>
        <v>0</v>
      </c>
    </row>
    <row r="691" spans="2:9" ht="18" customHeight="1">
      <c r="B691" s="56" t="s">
        <v>787</v>
      </c>
      <c r="C691" s="395"/>
      <c r="D691" s="397"/>
      <c r="E691" s="397"/>
      <c r="F691" s="429"/>
      <c r="G691" s="57">
        <v>11.5</v>
      </c>
      <c r="H691" s="61"/>
      <c r="I691" s="236">
        <f t="shared" si="56"/>
        <v>0</v>
      </c>
    </row>
    <row r="692" spans="2:9" ht="18" customHeight="1">
      <c r="B692" s="56" t="s">
        <v>788</v>
      </c>
      <c r="C692" s="395"/>
      <c r="D692" s="397"/>
      <c r="E692" s="397"/>
      <c r="F692" s="429"/>
      <c r="G692" s="57">
        <v>12</v>
      </c>
      <c r="H692" s="61"/>
      <c r="I692" s="236">
        <f t="shared" si="56"/>
        <v>0</v>
      </c>
    </row>
    <row r="693" spans="2:9" ht="18" customHeight="1">
      <c r="B693" s="56" t="s">
        <v>789</v>
      </c>
      <c r="C693" s="395"/>
      <c r="D693" s="397"/>
      <c r="E693" s="397"/>
      <c r="F693" s="429"/>
      <c r="G693" s="57">
        <v>12.5</v>
      </c>
      <c r="H693" s="61"/>
      <c r="I693" s="236">
        <f t="shared" si="56"/>
        <v>0</v>
      </c>
    </row>
    <row r="694" spans="2:9" ht="18" customHeight="1">
      <c r="B694" s="56" t="s">
        <v>790</v>
      </c>
      <c r="C694" s="395"/>
      <c r="D694" s="397"/>
      <c r="E694" s="397"/>
      <c r="F694" s="429"/>
      <c r="G694" s="57">
        <v>13</v>
      </c>
      <c r="H694" s="61"/>
      <c r="I694" s="236">
        <f t="shared" si="56"/>
        <v>0</v>
      </c>
    </row>
    <row r="695" spans="2:9" ht="18" customHeight="1">
      <c r="B695" s="56" t="s">
        <v>791</v>
      </c>
      <c r="C695" s="395"/>
      <c r="D695" s="397"/>
      <c r="E695" s="397"/>
      <c r="F695" s="429"/>
      <c r="G695" s="57">
        <v>13.5</v>
      </c>
      <c r="H695" s="61"/>
      <c r="I695" s="236">
        <f t="shared" si="56"/>
        <v>0</v>
      </c>
    </row>
    <row r="696" spans="2:9" ht="18" customHeight="1">
      <c r="B696" s="56" t="s">
        <v>792</v>
      </c>
      <c r="C696" s="395"/>
      <c r="D696" s="398"/>
      <c r="E696" s="398"/>
      <c r="F696" s="429"/>
      <c r="G696" s="57">
        <v>14</v>
      </c>
      <c r="H696" s="61"/>
      <c r="I696" s="236">
        <f t="shared" si="56"/>
        <v>0</v>
      </c>
    </row>
    <row r="697" spans="2:9" ht="18" customHeight="1">
      <c r="B697" s="56" t="s">
        <v>793</v>
      </c>
      <c r="C697" s="394" t="s">
        <v>1337</v>
      </c>
      <c r="D697" s="396">
        <v>168</v>
      </c>
      <c r="E697" s="396">
        <v>279.95</v>
      </c>
      <c r="F697" s="428" t="s">
        <v>607</v>
      </c>
      <c r="G697" s="57">
        <v>7</v>
      </c>
      <c r="H697" s="61"/>
      <c r="I697" s="236">
        <f>H697*168</f>
        <v>0</v>
      </c>
    </row>
    <row r="698" spans="2:9" ht="18" customHeight="1">
      <c r="B698" s="56" t="s">
        <v>794</v>
      </c>
      <c r="C698" s="395"/>
      <c r="D698" s="397"/>
      <c r="E698" s="397"/>
      <c r="F698" s="429"/>
      <c r="G698" s="57">
        <v>7.5</v>
      </c>
      <c r="H698" s="61"/>
      <c r="I698" s="236">
        <f t="shared" si="56"/>
        <v>0</v>
      </c>
    </row>
    <row r="699" spans="2:9" ht="18" customHeight="1">
      <c r="B699" s="56" t="s">
        <v>795</v>
      </c>
      <c r="C699" s="395"/>
      <c r="D699" s="397"/>
      <c r="E699" s="397"/>
      <c r="F699" s="429"/>
      <c r="G699" s="57">
        <v>8</v>
      </c>
      <c r="H699" s="61"/>
      <c r="I699" s="236">
        <f t="shared" si="56"/>
        <v>0</v>
      </c>
    </row>
    <row r="700" spans="2:9" ht="18" customHeight="1">
      <c r="B700" s="56" t="s">
        <v>796</v>
      </c>
      <c r="C700" s="395"/>
      <c r="D700" s="397"/>
      <c r="E700" s="397"/>
      <c r="F700" s="429"/>
      <c r="G700" s="57">
        <v>8.5</v>
      </c>
      <c r="H700" s="61"/>
      <c r="I700" s="236">
        <f t="shared" si="56"/>
        <v>0</v>
      </c>
    </row>
    <row r="701" spans="2:9" ht="18" customHeight="1">
      <c r="B701" s="56" t="s">
        <v>797</v>
      </c>
      <c r="C701" s="395"/>
      <c r="D701" s="397"/>
      <c r="E701" s="397"/>
      <c r="F701" s="429"/>
      <c r="G701" s="57">
        <v>9</v>
      </c>
      <c r="H701" s="61"/>
      <c r="I701" s="236">
        <f t="shared" si="56"/>
        <v>0</v>
      </c>
    </row>
    <row r="702" spans="2:9" ht="18" customHeight="1">
      <c r="B702" s="56" t="s">
        <v>798</v>
      </c>
      <c r="C702" s="395"/>
      <c r="D702" s="397"/>
      <c r="E702" s="397"/>
      <c r="F702" s="429"/>
      <c r="G702" s="57">
        <v>9.5</v>
      </c>
      <c r="H702" s="61"/>
      <c r="I702" s="236">
        <f t="shared" si="56"/>
        <v>0</v>
      </c>
    </row>
    <row r="703" spans="2:9" ht="18" customHeight="1">
      <c r="B703" s="56" t="s">
        <v>799</v>
      </c>
      <c r="C703" s="395"/>
      <c r="D703" s="397"/>
      <c r="E703" s="397"/>
      <c r="F703" s="429"/>
      <c r="G703" s="57">
        <v>10</v>
      </c>
      <c r="H703" s="61"/>
      <c r="I703" s="236">
        <f t="shared" si="56"/>
        <v>0</v>
      </c>
    </row>
    <row r="704" spans="2:9" ht="18" customHeight="1">
      <c r="B704" s="56" t="s">
        <v>800</v>
      </c>
      <c r="C704" s="395"/>
      <c r="D704" s="397"/>
      <c r="E704" s="397"/>
      <c r="F704" s="429"/>
      <c r="G704" s="57">
        <v>10.5</v>
      </c>
      <c r="H704" s="61"/>
      <c r="I704" s="236">
        <f t="shared" si="56"/>
        <v>0</v>
      </c>
    </row>
    <row r="705" spans="2:9" ht="18" customHeight="1">
      <c r="B705" s="56" t="s">
        <v>801</v>
      </c>
      <c r="C705" s="395"/>
      <c r="D705" s="397"/>
      <c r="E705" s="397"/>
      <c r="F705" s="429"/>
      <c r="G705" s="57">
        <v>11</v>
      </c>
      <c r="H705" s="61"/>
      <c r="I705" s="236">
        <f t="shared" si="56"/>
        <v>0</v>
      </c>
    </row>
    <row r="706" spans="2:9" ht="18" customHeight="1">
      <c r="B706" s="56" t="s">
        <v>802</v>
      </c>
      <c r="C706" s="395"/>
      <c r="D706" s="397"/>
      <c r="E706" s="397"/>
      <c r="F706" s="429"/>
      <c r="G706" s="57">
        <v>11.5</v>
      </c>
      <c r="H706" s="61"/>
      <c r="I706" s="236">
        <f t="shared" si="56"/>
        <v>0</v>
      </c>
    </row>
    <row r="707" spans="2:9" ht="18" customHeight="1">
      <c r="B707" s="56" t="s">
        <v>803</v>
      </c>
      <c r="C707" s="395"/>
      <c r="D707" s="397"/>
      <c r="E707" s="397"/>
      <c r="F707" s="429"/>
      <c r="G707" s="57">
        <v>12</v>
      </c>
      <c r="H707" s="61"/>
      <c r="I707" s="236">
        <f t="shared" si="56"/>
        <v>0</v>
      </c>
    </row>
    <row r="708" spans="2:9" ht="18" customHeight="1">
      <c r="B708" s="56" t="s">
        <v>804</v>
      </c>
      <c r="C708" s="395"/>
      <c r="D708" s="397"/>
      <c r="E708" s="397"/>
      <c r="F708" s="429"/>
      <c r="G708" s="57">
        <v>12.5</v>
      </c>
      <c r="H708" s="61"/>
      <c r="I708" s="236">
        <f t="shared" si="56"/>
        <v>0</v>
      </c>
    </row>
    <row r="709" spans="2:9" ht="18" customHeight="1">
      <c r="B709" s="56" t="s">
        <v>805</v>
      </c>
      <c r="C709" s="395"/>
      <c r="D709" s="397"/>
      <c r="E709" s="397"/>
      <c r="F709" s="429"/>
      <c r="G709" s="57">
        <v>13</v>
      </c>
      <c r="H709" s="61"/>
      <c r="I709" s="236">
        <f t="shared" si="56"/>
        <v>0</v>
      </c>
    </row>
    <row r="710" spans="2:9" ht="18" customHeight="1">
      <c r="B710" s="56" t="s">
        <v>806</v>
      </c>
      <c r="C710" s="395"/>
      <c r="D710" s="397"/>
      <c r="E710" s="397"/>
      <c r="F710" s="429"/>
      <c r="G710" s="57">
        <v>13.5</v>
      </c>
      <c r="H710" s="61"/>
      <c r="I710" s="236">
        <f t="shared" si="56"/>
        <v>0</v>
      </c>
    </row>
    <row r="711" spans="2:9" ht="18" customHeight="1">
      <c r="B711" s="56" t="s">
        <v>807</v>
      </c>
      <c r="C711" s="395"/>
      <c r="D711" s="398"/>
      <c r="E711" s="398"/>
      <c r="F711" s="429"/>
      <c r="G711" s="57">
        <v>14</v>
      </c>
      <c r="H711" s="61"/>
      <c r="I711" s="236">
        <f>H711*168</f>
        <v>0</v>
      </c>
    </row>
    <row r="712" spans="2:9" ht="18" customHeight="1">
      <c r="B712" s="56" t="s">
        <v>808</v>
      </c>
      <c r="C712" s="394" t="s">
        <v>1338</v>
      </c>
      <c r="D712" s="396">
        <v>150</v>
      </c>
      <c r="E712" s="396">
        <v>249.95</v>
      </c>
      <c r="F712" s="428" t="s">
        <v>75</v>
      </c>
      <c r="G712" s="57">
        <v>7</v>
      </c>
      <c r="H712" s="61"/>
      <c r="I712" s="236">
        <f>H712*150</f>
        <v>0</v>
      </c>
    </row>
    <row r="713" spans="2:9" ht="18" customHeight="1">
      <c r="B713" s="56" t="s">
        <v>809</v>
      </c>
      <c r="C713" s="395"/>
      <c r="D713" s="397"/>
      <c r="E713" s="397"/>
      <c r="F713" s="429"/>
      <c r="G713" s="57">
        <v>7.5</v>
      </c>
      <c r="H713" s="61"/>
      <c r="I713" s="236">
        <f t="shared" ref="I713:I756" si="57">H713*150</f>
        <v>0</v>
      </c>
    </row>
    <row r="714" spans="2:9" ht="18" customHeight="1">
      <c r="B714" s="56" t="s">
        <v>810</v>
      </c>
      <c r="C714" s="395"/>
      <c r="D714" s="397"/>
      <c r="E714" s="397"/>
      <c r="F714" s="429"/>
      <c r="G714" s="57">
        <v>8</v>
      </c>
      <c r="H714" s="61"/>
      <c r="I714" s="236">
        <f t="shared" si="57"/>
        <v>0</v>
      </c>
    </row>
    <row r="715" spans="2:9" ht="18" customHeight="1">
      <c r="B715" s="56" t="s">
        <v>811</v>
      </c>
      <c r="C715" s="395"/>
      <c r="D715" s="397"/>
      <c r="E715" s="397"/>
      <c r="F715" s="429"/>
      <c r="G715" s="57">
        <v>8.5</v>
      </c>
      <c r="H715" s="61"/>
      <c r="I715" s="236">
        <f t="shared" si="57"/>
        <v>0</v>
      </c>
    </row>
    <row r="716" spans="2:9" ht="18" customHeight="1">
      <c r="B716" s="56" t="s">
        <v>812</v>
      </c>
      <c r="C716" s="395"/>
      <c r="D716" s="397"/>
      <c r="E716" s="397"/>
      <c r="F716" s="429"/>
      <c r="G716" s="57">
        <v>9</v>
      </c>
      <c r="H716" s="61"/>
      <c r="I716" s="236">
        <f t="shared" si="57"/>
        <v>0</v>
      </c>
    </row>
    <row r="717" spans="2:9" ht="18" customHeight="1">
      <c r="B717" s="56" t="s">
        <v>813</v>
      </c>
      <c r="C717" s="395"/>
      <c r="D717" s="397"/>
      <c r="E717" s="397"/>
      <c r="F717" s="429"/>
      <c r="G717" s="57">
        <v>9.5</v>
      </c>
      <c r="H717" s="61"/>
      <c r="I717" s="236">
        <f t="shared" si="57"/>
        <v>0</v>
      </c>
    </row>
    <row r="718" spans="2:9" ht="18" customHeight="1">
      <c r="B718" s="56" t="s">
        <v>814</v>
      </c>
      <c r="C718" s="395"/>
      <c r="D718" s="397"/>
      <c r="E718" s="397"/>
      <c r="F718" s="429"/>
      <c r="G718" s="57">
        <v>10</v>
      </c>
      <c r="H718" s="61"/>
      <c r="I718" s="236">
        <f t="shared" si="57"/>
        <v>0</v>
      </c>
    </row>
    <row r="719" spans="2:9" ht="18" customHeight="1">
      <c r="B719" s="56" t="s">
        <v>815</v>
      </c>
      <c r="C719" s="395"/>
      <c r="D719" s="397"/>
      <c r="E719" s="397"/>
      <c r="F719" s="429"/>
      <c r="G719" s="57">
        <v>10.5</v>
      </c>
      <c r="H719" s="61"/>
      <c r="I719" s="236">
        <f t="shared" si="57"/>
        <v>0</v>
      </c>
    </row>
    <row r="720" spans="2:9" ht="18" customHeight="1">
      <c r="B720" s="56" t="s">
        <v>816</v>
      </c>
      <c r="C720" s="395"/>
      <c r="D720" s="397"/>
      <c r="E720" s="397"/>
      <c r="F720" s="429"/>
      <c r="G720" s="57">
        <v>11</v>
      </c>
      <c r="H720" s="61"/>
      <c r="I720" s="236">
        <f t="shared" si="57"/>
        <v>0</v>
      </c>
    </row>
    <row r="721" spans="2:9" ht="18" customHeight="1">
      <c r="B721" s="56" t="s">
        <v>817</v>
      </c>
      <c r="C721" s="395"/>
      <c r="D721" s="397"/>
      <c r="E721" s="397"/>
      <c r="F721" s="429"/>
      <c r="G721" s="57">
        <v>11.5</v>
      </c>
      <c r="H721" s="61"/>
      <c r="I721" s="236">
        <f t="shared" si="57"/>
        <v>0</v>
      </c>
    </row>
    <row r="722" spans="2:9" ht="18" customHeight="1">
      <c r="B722" s="56" t="s">
        <v>818</v>
      </c>
      <c r="C722" s="395"/>
      <c r="D722" s="397"/>
      <c r="E722" s="397"/>
      <c r="F722" s="429"/>
      <c r="G722" s="57">
        <v>12</v>
      </c>
      <c r="H722" s="61"/>
      <c r="I722" s="236">
        <f t="shared" si="57"/>
        <v>0</v>
      </c>
    </row>
    <row r="723" spans="2:9" ht="18" customHeight="1">
      <c r="B723" s="56" t="s">
        <v>819</v>
      </c>
      <c r="C723" s="395"/>
      <c r="D723" s="397"/>
      <c r="E723" s="397"/>
      <c r="F723" s="429"/>
      <c r="G723" s="57">
        <v>12.5</v>
      </c>
      <c r="H723" s="61"/>
      <c r="I723" s="236">
        <f t="shared" si="57"/>
        <v>0</v>
      </c>
    </row>
    <row r="724" spans="2:9" ht="18" customHeight="1">
      <c r="B724" s="56" t="s">
        <v>820</v>
      </c>
      <c r="C724" s="395"/>
      <c r="D724" s="397"/>
      <c r="E724" s="397"/>
      <c r="F724" s="429"/>
      <c r="G724" s="57">
        <v>13</v>
      </c>
      <c r="H724" s="61"/>
      <c r="I724" s="236">
        <f t="shared" si="57"/>
        <v>0</v>
      </c>
    </row>
    <row r="725" spans="2:9" ht="18" customHeight="1">
      <c r="B725" s="56" t="s">
        <v>821</v>
      </c>
      <c r="C725" s="395"/>
      <c r="D725" s="397"/>
      <c r="E725" s="397"/>
      <c r="F725" s="429"/>
      <c r="G725" s="57">
        <v>13.5</v>
      </c>
      <c r="H725" s="61"/>
      <c r="I725" s="236">
        <f t="shared" si="57"/>
        <v>0</v>
      </c>
    </row>
    <row r="726" spans="2:9" ht="18" customHeight="1">
      <c r="B726" s="56" t="s">
        <v>822</v>
      </c>
      <c r="C726" s="395"/>
      <c r="D726" s="398"/>
      <c r="E726" s="398"/>
      <c r="F726" s="429"/>
      <c r="G726" s="57">
        <v>14</v>
      </c>
      <c r="H726" s="61"/>
      <c r="I726" s="236">
        <f t="shared" si="57"/>
        <v>0</v>
      </c>
    </row>
    <row r="727" spans="2:9" ht="18" customHeight="1">
      <c r="B727" s="56" t="s">
        <v>838</v>
      </c>
      <c r="C727" s="394" t="s">
        <v>1339</v>
      </c>
      <c r="D727" s="396">
        <v>150</v>
      </c>
      <c r="E727" s="396">
        <v>249.95</v>
      </c>
      <c r="F727" s="432" t="s">
        <v>608</v>
      </c>
      <c r="G727" s="57">
        <v>7</v>
      </c>
      <c r="H727" s="61"/>
      <c r="I727" s="236">
        <f t="shared" si="57"/>
        <v>0</v>
      </c>
    </row>
    <row r="728" spans="2:9" ht="18" customHeight="1">
      <c r="B728" s="56" t="s">
        <v>839</v>
      </c>
      <c r="C728" s="395"/>
      <c r="D728" s="397"/>
      <c r="E728" s="397"/>
      <c r="F728" s="433"/>
      <c r="G728" s="57">
        <v>7.5</v>
      </c>
      <c r="H728" s="61"/>
      <c r="I728" s="236">
        <f t="shared" si="57"/>
        <v>0</v>
      </c>
    </row>
    <row r="729" spans="2:9" ht="18" customHeight="1">
      <c r="B729" s="56" t="s">
        <v>840</v>
      </c>
      <c r="C729" s="395"/>
      <c r="D729" s="397"/>
      <c r="E729" s="397"/>
      <c r="F729" s="433"/>
      <c r="G729" s="57">
        <v>8</v>
      </c>
      <c r="H729" s="61"/>
      <c r="I729" s="236">
        <f t="shared" si="57"/>
        <v>0</v>
      </c>
    </row>
    <row r="730" spans="2:9" ht="18" customHeight="1">
      <c r="B730" s="56" t="s">
        <v>841</v>
      </c>
      <c r="C730" s="395"/>
      <c r="D730" s="397"/>
      <c r="E730" s="397"/>
      <c r="F730" s="433"/>
      <c r="G730" s="57">
        <v>8.5</v>
      </c>
      <c r="H730" s="61"/>
      <c r="I730" s="236">
        <f t="shared" si="57"/>
        <v>0</v>
      </c>
    </row>
    <row r="731" spans="2:9" ht="18" customHeight="1">
      <c r="B731" s="56" t="s">
        <v>842</v>
      </c>
      <c r="C731" s="395"/>
      <c r="D731" s="397"/>
      <c r="E731" s="397"/>
      <c r="F731" s="433"/>
      <c r="G731" s="57">
        <v>9</v>
      </c>
      <c r="H731" s="61"/>
      <c r="I731" s="236">
        <f t="shared" si="57"/>
        <v>0</v>
      </c>
    </row>
    <row r="732" spans="2:9" ht="18" customHeight="1">
      <c r="B732" s="56" t="s">
        <v>843</v>
      </c>
      <c r="C732" s="395"/>
      <c r="D732" s="397"/>
      <c r="E732" s="397"/>
      <c r="F732" s="433"/>
      <c r="G732" s="57">
        <v>9.5</v>
      </c>
      <c r="H732" s="61"/>
      <c r="I732" s="236">
        <f t="shared" si="57"/>
        <v>0</v>
      </c>
    </row>
    <row r="733" spans="2:9" ht="18" customHeight="1">
      <c r="B733" s="56" t="s">
        <v>844</v>
      </c>
      <c r="C733" s="395"/>
      <c r="D733" s="397"/>
      <c r="E733" s="397"/>
      <c r="F733" s="433"/>
      <c r="G733" s="57">
        <v>10</v>
      </c>
      <c r="H733" s="61"/>
      <c r="I733" s="236">
        <f t="shared" si="57"/>
        <v>0</v>
      </c>
    </row>
    <row r="734" spans="2:9" ht="18" customHeight="1">
      <c r="B734" s="56" t="s">
        <v>845</v>
      </c>
      <c r="C734" s="395"/>
      <c r="D734" s="397"/>
      <c r="E734" s="397"/>
      <c r="F734" s="433"/>
      <c r="G734" s="57">
        <v>10.5</v>
      </c>
      <c r="H734" s="61"/>
      <c r="I734" s="236">
        <f t="shared" si="57"/>
        <v>0</v>
      </c>
    </row>
    <row r="735" spans="2:9" ht="18" customHeight="1">
      <c r="B735" s="56" t="s">
        <v>846</v>
      </c>
      <c r="C735" s="395"/>
      <c r="D735" s="397"/>
      <c r="E735" s="397"/>
      <c r="F735" s="433"/>
      <c r="G735" s="57">
        <v>11</v>
      </c>
      <c r="H735" s="61"/>
      <c r="I735" s="236">
        <f t="shared" si="57"/>
        <v>0</v>
      </c>
    </row>
    <row r="736" spans="2:9" ht="18" customHeight="1">
      <c r="B736" s="56" t="s">
        <v>847</v>
      </c>
      <c r="C736" s="395"/>
      <c r="D736" s="397"/>
      <c r="E736" s="397"/>
      <c r="F736" s="433"/>
      <c r="G736" s="57">
        <v>11.5</v>
      </c>
      <c r="H736" s="61"/>
      <c r="I736" s="236">
        <f>H736*150</f>
        <v>0</v>
      </c>
    </row>
    <row r="737" spans="2:9" ht="18" customHeight="1">
      <c r="B737" s="56" t="s">
        <v>848</v>
      </c>
      <c r="C737" s="395"/>
      <c r="D737" s="397"/>
      <c r="E737" s="397"/>
      <c r="F737" s="433"/>
      <c r="G737" s="57">
        <v>12</v>
      </c>
      <c r="H737" s="61"/>
      <c r="I737" s="236">
        <f t="shared" si="57"/>
        <v>0</v>
      </c>
    </row>
    <row r="738" spans="2:9" ht="18" customHeight="1">
      <c r="B738" s="56" t="s">
        <v>849</v>
      </c>
      <c r="C738" s="395"/>
      <c r="D738" s="397"/>
      <c r="E738" s="397"/>
      <c r="F738" s="433"/>
      <c r="G738" s="57">
        <v>12.5</v>
      </c>
      <c r="H738" s="61"/>
      <c r="I738" s="236">
        <f t="shared" si="57"/>
        <v>0</v>
      </c>
    </row>
    <row r="739" spans="2:9" ht="18" customHeight="1">
      <c r="B739" s="56" t="s">
        <v>850</v>
      </c>
      <c r="C739" s="395"/>
      <c r="D739" s="397"/>
      <c r="E739" s="397"/>
      <c r="F739" s="433"/>
      <c r="G739" s="57">
        <v>13</v>
      </c>
      <c r="H739" s="61"/>
      <c r="I739" s="236">
        <f t="shared" si="57"/>
        <v>0</v>
      </c>
    </row>
    <row r="740" spans="2:9" ht="18" customHeight="1">
      <c r="B740" s="56" t="s">
        <v>851</v>
      </c>
      <c r="C740" s="395"/>
      <c r="D740" s="397"/>
      <c r="E740" s="397"/>
      <c r="F740" s="433"/>
      <c r="G740" s="57">
        <v>13.5</v>
      </c>
      <c r="H740" s="61"/>
      <c r="I740" s="236">
        <f t="shared" si="57"/>
        <v>0</v>
      </c>
    </row>
    <row r="741" spans="2:9" ht="18" customHeight="1">
      <c r="B741" s="56" t="s">
        <v>852</v>
      </c>
      <c r="C741" s="395"/>
      <c r="D741" s="398"/>
      <c r="E741" s="398"/>
      <c r="F741" s="433"/>
      <c r="G741" s="57">
        <v>14</v>
      </c>
      <c r="H741" s="61"/>
      <c r="I741" s="236">
        <f t="shared" si="57"/>
        <v>0</v>
      </c>
    </row>
    <row r="742" spans="2:9" ht="18" customHeight="1">
      <c r="B742" s="56" t="s">
        <v>823</v>
      </c>
      <c r="C742" s="394" t="s">
        <v>1339</v>
      </c>
      <c r="D742" s="396">
        <v>150</v>
      </c>
      <c r="E742" s="396">
        <v>249.95</v>
      </c>
      <c r="F742" s="399" t="s">
        <v>609</v>
      </c>
      <c r="G742" s="57">
        <v>7</v>
      </c>
      <c r="H742" s="61"/>
      <c r="I742" s="236">
        <f t="shared" si="57"/>
        <v>0</v>
      </c>
    </row>
    <row r="743" spans="2:9" ht="18" customHeight="1">
      <c r="B743" s="56" t="s">
        <v>824</v>
      </c>
      <c r="C743" s="395"/>
      <c r="D743" s="397"/>
      <c r="E743" s="397"/>
      <c r="F743" s="400"/>
      <c r="G743" s="57">
        <v>7.5</v>
      </c>
      <c r="H743" s="61"/>
      <c r="I743" s="236">
        <f t="shared" si="57"/>
        <v>0</v>
      </c>
    </row>
    <row r="744" spans="2:9" ht="18" customHeight="1">
      <c r="B744" s="56" t="s">
        <v>825</v>
      </c>
      <c r="C744" s="395"/>
      <c r="D744" s="397"/>
      <c r="E744" s="397"/>
      <c r="F744" s="400"/>
      <c r="G744" s="57">
        <v>8</v>
      </c>
      <c r="H744" s="61"/>
      <c r="I744" s="236">
        <f t="shared" si="57"/>
        <v>0</v>
      </c>
    </row>
    <row r="745" spans="2:9" ht="18" customHeight="1">
      <c r="B745" s="56" t="s">
        <v>826</v>
      </c>
      <c r="C745" s="395"/>
      <c r="D745" s="397"/>
      <c r="E745" s="397"/>
      <c r="F745" s="400"/>
      <c r="G745" s="57">
        <v>8.5</v>
      </c>
      <c r="H745" s="61"/>
      <c r="I745" s="236">
        <f t="shared" si="57"/>
        <v>0</v>
      </c>
    </row>
    <row r="746" spans="2:9" ht="18" customHeight="1">
      <c r="B746" s="56" t="s">
        <v>827</v>
      </c>
      <c r="C746" s="395"/>
      <c r="D746" s="397"/>
      <c r="E746" s="397"/>
      <c r="F746" s="400"/>
      <c r="G746" s="57">
        <v>9</v>
      </c>
      <c r="H746" s="61"/>
      <c r="I746" s="236">
        <f t="shared" si="57"/>
        <v>0</v>
      </c>
    </row>
    <row r="747" spans="2:9" ht="18" customHeight="1">
      <c r="B747" s="56" t="s">
        <v>828</v>
      </c>
      <c r="C747" s="395"/>
      <c r="D747" s="397"/>
      <c r="E747" s="397"/>
      <c r="F747" s="400"/>
      <c r="G747" s="57">
        <v>9.5</v>
      </c>
      <c r="H747" s="61"/>
      <c r="I747" s="236">
        <f t="shared" si="57"/>
        <v>0</v>
      </c>
    </row>
    <row r="748" spans="2:9" ht="18" customHeight="1">
      <c r="B748" s="56" t="s">
        <v>829</v>
      </c>
      <c r="C748" s="395"/>
      <c r="D748" s="397"/>
      <c r="E748" s="397"/>
      <c r="F748" s="400"/>
      <c r="G748" s="57">
        <v>10</v>
      </c>
      <c r="H748" s="61"/>
      <c r="I748" s="236">
        <f t="shared" si="57"/>
        <v>0</v>
      </c>
    </row>
    <row r="749" spans="2:9" ht="18" customHeight="1">
      <c r="B749" s="56" t="s">
        <v>830</v>
      </c>
      <c r="C749" s="395"/>
      <c r="D749" s="397"/>
      <c r="E749" s="397"/>
      <c r="F749" s="400"/>
      <c r="G749" s="57">
        <v>10.5</v>
      </c>
      <c r="H749" s="61"/>
      <c r="I749" s="236">
        <f t="shared" si="57"/>
        <v>0</v>
      </c>
    </row>
    <row r="750" spans="2:9" ht="18" customHeight="1">
      <c r="B750" s="56" t="s">
        <v>831</v>
      </c>
      <c r="C750" s="395"/>
      <c r="D750" s="397"/>
      <c r="E750" s="397"/>
      <c r="F750" s="400"/>
      <c r="G750" s="57">
        <v>11</v>
      </c>
      <c r="H750" s="61"/>
      <c r="I750" s="236">
        <f t="shared" si="57"/>
        <v>0</v>
      </c>
    </row>
    <row r="751" spans="2:9" ht="18" customHeight="1">
      <c r="B751" s="56" t="s">
        <v>832</v>
      </c>
      <c r="C751" s="395"/>
      <c r="D751" s="397"/>
      <c r="E751" s="397"/>
      <c r="F751" s="400"/>
      <c r="G751" s="57">
        <v>11.5</v>
      </c>
      <c r="H751" s="61"/>
      <c r="I751" s="236">
        <f t="shared" si="57"/>
        <v>0</v>
      </c>
    </row>
    <row r="752" spans="2:9" ht="18" customHeight="1">
      <c r="B752" s="56" t="s">
        <v>833</v>
      </c>
      <c r="C752" s="395"/>
      <c r="D752" s="397"/>
      <c r="E752" s="397"/>
      <c r="F752" s="400"/>
      <c r="G752" s="57">
        <v>12</v>
      </c>
      <c r="H752" s="61"/>
      <c r="I752" s="236">
        <f t="shared" si="57"/>
        <v>0</v>
      </c>
    </row>
    <row r="753" spans="2:9" ht="18" customHeight="1">
      <c r="B753" s="56" t="s">
        <v>834</v>
      </c>
      <c r="C753" s="395"/>
      <c r="D753" s="397"/>
      <c r="E753" s="397"/>
      <c r="F753" s="400"/>
      <c r="G753" s="57">
        <v>12.5</v>
      </c>
      <c r="H753" s="61"/>
      <c r="I753" s="236">
        <f t="shared" si="57"/>
        <v>0</v>
      </c>
    </row>
    <row r="754" spans="2:9" ht="18" customHeight="1">
      <c r="B754" s="56" t="s">
        <v>835</v>
      </c>
      <c r="C754" s="395"/>
      <c r="D754" s="397"/>
      <c r="E754" s="397"/>
      <c r="F754" s="400"/>
      <c r="G754" s="57">
        <v>13</v>
      </c>
      <c r="H754" s="61"/>
      <c r="I754" s="236">
        <f t="shared" si="57"/>
        <v>0</v>
      </c>
    </row>
    <row r="755" spans="2:9" ht="18" customHeight="1">
      <c r="B755" s="56" t="s">
        <v>836</v>
      </c>
      <c r="C755" s="395"/>
      <c r="D755" s="397"/>
      <c r="E755" s="397"/>
      <c r="F755" s="400"/>
      <c r="G755" s="57">
        <v>13.5</v>
      </c>
      <c r="H755" s="61"/>
      <c r="I755" s="236">
        <f t="shared" si="57"/>
        <v>0</v>
      </c>
    </row>
    <row r="756" spans="2:9" ht="18" customHeight="1">
      <c r="B756" s="56" t="s">
        <v>837</v>
      </c>
      <c r="C756" s="395"/>
      <c r="D756" s="398"/>
      <c r="E756" s="398"/>
      <c r="F756" s="400"/>
      <c r="G756" s="57">
        <v>14</v>
      </c>
      <c r="H756" s="61"/>
      <c r="I756" s="236">
        <f t="shared" si="57"/>
        <v>0</v>
      </c>
    </row>
    <row r="757" spans="2:9" ht="18" customHeight="1">
      <c r="B757" s="56" t="s">
        <v>853</v>
      </c>
      <c r="C757" s="394" t="s">
        <v>1340</v>
      </c>
      <c r="D757" s="396">
        <v>120</v>
      </c>
      <c r="E757" s="396">
        <v>199.95</v>
      </c>
      <c r="F757" s="399" t="s">
        <v>610</v>
      </c>
      <c r="G757" s="57">
        <v>7</v>
      </c>
      <c r="H757" s="61"/>
      <c r="I757" s="236">
        <f>H757*120</f>
        <v>0</v>
      </c>
    </row>
    <row r="758" spans="2:9" ht="18" customHeight="1">
      <c r="B758" s="56" t="s">
        <v>854</v>
      </c>
      <c r="C758" s="395"/>
      <c r="D758" s="397"/>
      <c r="E758" s="397"/>
      <c r="F758" s="400"/>
      <c r="G758" s="57">
        <v>7.5</v>
      </c>
      <c r="H758" s="61"/>
      <c r="I758" s="236">
        <f t="shared" ref="I758:I786" si="58">H758*120</f>
        <v>0</v>
      </c>
    </row>
    <row r="759" spans="2:9" ht="18" customHeight="1">
      <c r="B759" s="56" t="s">
        <v>855</v>
      </c>
      <c r="C759" s="395"/>
      <c r="D759" s="397"/>
      <c r="E759" s="397"/>
      <c r="F759" s="400"/>
      <c r="G759" s="57">
        <v>8</v>
      </c>
      <c r="H759" s="61"/>
      <c r="I759" s="236">
        <f t="shared" si="58"/>
        <v>0</v>
      </c>
    </row>
    <row r="760" spans="2:9" ht="18" customHeight="1">
      <c r="B760" s="56" t="s">
        <v>856</v>
      </c>
      <c r="C760" s="395"/>
      <c r="D760" s="397"/>
      <c r="E760" s="397"/>
      <c r="F760" s="400"/>
      <c r="G760" s="57">
        <v>8.5</v>
      </c>
      <c r="H760" s="61"/>
      <c r="I760" s="236">
        <f t="shared" si="58"/>
        <v>0</v>
      </c>
    </row>
    <row r="761" spans="2:9" ht="18" customHeight="1">
      <c r="B761" s="56" t="s">
        <v>857</v>
      </c>
      <c r="C761" s="395"/>
      <c r="D761" s="397"/>
      <c r="E761" s="397"/>
      <c r="F761" s="400"/>
      <c r="G761" s="57">
        <v>9</v>
      </c>
      <c r="H761" s="61"/>
      <c r="I761" s="236">
        <f t="shared" si="58"/>
        <v>0</v>
      </c>
    </row>
    <row r="762" spans="2:9" ht="18" customHeight="1">
      <c r="B762" s="56" t="s">
        <v>858</v>
      </c>
      <c r="C762" s="395"/>
      <c r="D762" s="397"/>
      <c r="E762" s="397"/>
      <c r="F762" s="400"/>
      <c r="G762" s="57">
        <v>9.5</v>
      </c>
      <c r="H762" s="61"/>
      <c r="I762" s="236">
        <f t="shared" si="58"/>
        <v>0</v>
      </c>
    </row>
    <row r="763" spans="2:9" ht="18" customHeight="1">
      <c r="B763" s="56" t="s">
        <v>859</v>
      </c>
      <c r="C763" s="395"/>
      <c r="D763" s="397"/>
      <c r="E763" s="397"/>
      <c r="F763" s="400"/>
      <c r="G763" s="57">
        <v>10</v>
      </c>
      <c r="H763" s="61"/>
      <c r="I763" s="236">
        <f t="shared" si="58"/>
        <v>0</v>
      </c>
    </row>
    <row r="764" spans="2:9" ht="18" customHeight="1">
      <c r="B764" s="56" t="s">
        <v>860</v>
      </c>
      <c r="C764" s="395"/>
      <c r="D764" s="397"/>
      <c r="E764" s="397"/>
      <c r="F764" s="400"/>
      <c r="G764" s="57">
        <v>10.5</v>
      </c>
      <c r="H764" s="61"/>
      <c r="I764" s="236">
        <f t="shared" si="58"/>
        <v>0</v>
      </c>
    </row>
    <row r="765" spans="2:9" ht="18" customHeight="1">
      <c r="B765" s="56" t="s">
        <v>861</v>
      </c>
      <c r="C765" s="395"/>
      <c r="D765" s="397"/>
      <c r="E765" s="397"/>
      <c r="F765" s="400"/>
      <c r="G765" s="57">
        <v>11</v>
      </c>
      <c r="H765" s="61"/>
      <c r="I765" s="236">
        <f t="shared" si="58"/>
        <v>0</v>
      </c>
    </row>
    <row r="766" spans="2:9" ht="18" customHeight="1">
      <c r="B766" s="56" t="s">
        <v>862</v>
      </c>
      <c r="C766" s="395"/>
      <c r="D766" s="397"/>
      <c r="E766" s="397"/>
      <c r="F766" s="400"/>
      <c r="G766" s="57">
        <v>11.5</v>
      </c>
      <c r="H766" s="61"/>
      <c r="I766" s="236">
        <f t="shared" si="58"/>
        <v>0</v>
      </c>
    </row>
    <row r="767" spans="2:9" ht="18" customHeight="1">
      <c r="B767" s="56" t="s">
        <v>863</v>
      </c>
      <c r="C767" s="395"/>
      <c r="D767" s="397"/>
      <c r="E767" s="397"/>
      <c r="F767" s="400"/>
      <c r="G767" s="57">
        <v>12</v>
      </c>
      <c r="H767" s="61"/>
      <c r="I767" s="236">
        <f t="shared" si="58"/>
        <v>0</v>
      </c>
    </row>
    <row r="768" spans="2:9" ht="18" customHeight="1">
      <c r="B768" s="56" t="s">
        <v>864</v>
      </c>
      <c r="C768" s="395"/>
      <c r="D768" s="397"/>
      <c r="E768" s="397"/>
      <c r="F768" s="400"/>
      <c r="G768" s="57">
        <v>12.5</v>
      </c>
      <c r="H768" s="61"/>
      <c r="I768" s="236">
        <f t="shared" si="58"/>
        <v>0</v>
      </c>
    </row>
    <row r="769" spans="2:9" ht="18" customHeight="1">
      <c r="B769" s="56" t="s">
        <v>865</v>
      </c>
      <c r="C769" s="395"/>
      <c r="D769" s="397"/>
      <c r="E769" s="397"/>
      <c r="F769" s="400"/>
      <c r="G769" s="57">
        <v>13</v>
      </c>
      <c r="H769" s="61"/>
      <c r="I769" s="236">
        <f t="shared" si="58"/>
        <v>0</v>
      </c>
    </row>
    <row r="770" spans="2:9" ht="18" customHeight="1">
      <c r="B770" s="56" t="s">
        <v>866</v>
      </c>
      <c r="C770" s="395"/>
      <c r="D770" s="397"/>
      <c r="E770" s="397"/>
      <c r="F770" s="400"/>
      <c r="G770" s="57">
        <v>13.5</v>
      </c>
      <c r="H770" s="61"/>
      <c r="I770" s="236">
        <f t="shared" si="58"/>
        <v>0</v>
      </c>
    </row>
    <row r="771" spans="2:9" ht="18" customHeight="1">
      <c r="B771" s="56" t="s">
        <v>867</v>
      </c>
      <c r="C771" s="395"/>
      <c r="D771" s="398"/>
      <c r="E771" s="398"/>
      <c r="F771" s="400"/>
      <c r="G771" s="57">
        <v>14</v>
      </c>
      <c r="H771" s="61"/>
      <c r="I771" s="236">
        <f t="shared" si="58"/>
        <v>0</v>
      </c>
    </row>
    <row r="772" spans="2:9" ht="18" customHeight="1">
      <c r="B772" s="56" t="s">
        <v>868</v>
      </c>
      <c r="C772" s="394" t="s">
        <v>1340</v>
      </c>
      <c r="D772" s="396">
        <v>120</v>
      </c>
      <c r="E772" s="396">
        <v>199.95</v>
      </c>
      <c r="F772" s="399" t="s">
        <v>611</v>
      </c>
      <c r="G772" s="57">
        <v>7</v>
      </c>
      <c r="H772" s="61"/>
      <c r="I772" s="236">
        <f t="shared" si="58"/>
        <v>0</v>
      </c>
    </row>
    <row r="773" spans="2:9" ht="18" customHeight="1">
      <c r="B773" s="56" t="s">
        <v>869</v>
      </c>
      <c r="C773" s="395"/>
      <c r="D773" s="397"/>
      <c r="E773" s="397"/>
      <c r="F773" s="400"/>
      <c r="G773" s="57">
        <v>7.5</v>
      </c>
      <c r="H773" s="61"/>
      <c r="I773" s="236">
        <f t="shared" si="58"/>
        <v>0</v>
      </c>
    </row>
    <row r="774" spans="2:9" ht="18" customHeight="1">
      <c r="B774" s="56" t="s">
        <v>870</v>
      </c>
      <c r="C774" s="395"/>
      <c r="D774" s="397"/>
      <c r="E774" s="397"/>
      <c r="F774" s="400"/>
      <c r="G774" s="57">
        <v>8</v>
      </c>
      <c r="H774" s="61"/>
      <c r="I774" s="236">
        <f t="shared" si="58"/>
        <v>0</v>
      </c>
    </row>
    <row r="775" spans="2:9" ht="18" customHeight="1">
      <c r="B775" s="56" t="s">
        <v>871</v>
      </c>
      <c r="C775" s="395"/>
      <c r="D775" s="397"/>
      <c r="E775" s="397"/>
      <c r="F775" s="400"/>
      <c r="G775" s="57">
        <v>8.5</v>
      </c>
      <c r="H775" s="61"/>
      <c r="I775" s="236">
        <f t="shared" si="58"/>
        <v>0</v>
      </c>
    </row>
    <row r="776" spans="2:9" ht="18" customHeight="1">
      <c r="B776" s="56" t="s">
        <v>872</v>
      </c>
      <c r="C776" s="395"/>
      <c r="D776" s="397"/>
      <c r="E776" s="397"/>
      <c r="F776" s="400"/>
      <c r="G776" s="57">
        <v>9</v>
      </c>
      <c r="H776" s="61"/>
      <c r="I776" s="236">
        <f t="shared" si="58"/>
        <v>0</v>
      </c>
    </row>
    <row r="777" spans="2:9" ht="18" customHeight="1">
      <c r="B777" s="56" t="s">
        <v>873</v>
      </c>
      <c r="C777" s="395"/>
      <c r="D777" s="397"/>
      <c r="E777" s="397"/>
      <c r="F777" s="400"/>
      <c r="G777" s="57">
        <v>9.5</v>
      </c>
      <c r="H777" s="61"/>
      <c r="I777" s="236">
        <f t="shared" si="58"/>
        <v>0</v>
      </c>
    </row>
    <row r="778" spans="2:9" ht="18" customHeight="1">
      <c r="B778" s="56" t="s">
        <v>874</v>
      </c>
      <c r="C778" s="395"/>
      <c r="D778" s="397"/>
      <c r="E778" s="397"/>
      <c r="F778" s="400"/>
      <c r="G778" s="57">
        <v>10</v>
      </c>
      <c r="H778" s="61"/>
      <c r="I778" s="236">
        <f t="shared" si="58"/>
        <v>0</v>
      </c>
    </row>
    <row r="779" spans="2:9" ht="18" customHeight="1">
      <c r="B779" s="56" t="s">
        <v>875</v>
      </c>
      <c r="C779" s="395"/>
      <c r="D779" s="397"/>
      <c r="E779" s="397"/>
      <c r="F779" s="400"/>
      <c r="G779" s="57">
        <v>10.5</v>
      </c>
      <c r="H779" s="61"/>
      <c r="I779" s="236">
        <f t="shared" si="58"/>
        <v>0</v>
      </c>
    </row>
    <row r="780" spans="2:9" ht="18" customHeight="1">
      <c r="B780" s="56" t="s">
        <v>876</v>
      </c>
      <c r="C780" s="395"/>
      <c r="D780" s="397"/>
      <c r="E780" s="397"/>
      <c r="F780" s="400"/>
      <c r="G780" s="57">
        <v>11</v>
      </c>
      <c r="H780" s="61"/>
      <c r="I780" s="236">
        <f t="shared" si="58"/>
        <v>0</v>
      </c>
    </row>
    <row r="781" spans="2:9" ht="18" customHeight="1">
      <c r="B781" s="56" t="s">
        <v>877</v>
      </c>
      <c r="C781" s="395"/>
      <c r="D781" s="397"/>
      <c r="E781" s="397"/>
      <c r="F781" s="400"/>
      <c r="G781" s="57">
        <v>11.5</v>
      </c>
      <c r="H781" s="61"/>
      <c r="I781" s="236">
        <f t="shared" si="58"/>
        <v>0</v>
      </c>
    </row>
    <row r="782" spans="2:9" ht="18" customHeight="1">
      <c r="B782" s="56" t="s">
        <v>878</v>
      </c>
      <c r="C782" s="395"/>
      <c r="D782" s="397"/>
      <c r="E782" s="397"/>
      <c r="F782" s="400"/>
      <c r="G782" s="57">
        <v>12</v>
      </c>
      <c r="H782" s="61"/>
      <c r="I782" s="236">
        <f t="shared" si="58"/>
        <v>0</v>
      </c>
    </row>
    <row r="783" spans="2:9" ht="18" customHeight="1">
      <c r="B783" s="56" t="s">
        <v>879</v>
      </c>
      <c r="C783" s="395"/>
      <c r="D783" s="397"/>
      <c r="E783" s="397"/>
      <c r="F783" s="400"/>
      <c r="G783" s="57">
        <v>12.5</v>
      </c>
      <c r="H783" s="61"/>
      <c r="I783" s="236">
        <f t="shared" si="58"/>
        <v>0</v>
      </c>
    </row>
    <row r="784" spans="2:9" ht="18" customHeight="1">
      <c r="B784" s="56" t="s">
        <v>880</v>
      </c>
      <c r="C784" s="395"/>
      <c r="D784" s="397"/>
      <c r="E784" s="397"/>
      <c r="F784" s="400"/>
      <c r="G784" s="57">
        <v>13</v>
      </c>
      <c r="H784" s="61"/>
      <c r="I784" s="236">
        <f t="shared" si="58"/>
        <v>0</v>
      </c>
    </row>
    <row r="785" spans="2:9" ht="18" customHeight="1">
      <c r="B785" s="56" t="s">
        <v>881</v>
      </c>
      <c r="C785" s="395"/>
      <c r="D785" s="397"/>
      <c r="E785" s="397"/>
      <c r="F785" s="400"/>
      <c r="G785" s="57">
        <v>13.5</v>
      </c>
      <c r="H785" s="61"/>
      <c r="I785" s="236">
        <f t="shared" si="58"/>
        <v>0</v>
      </c>
    </row>
    <row r="786" spans="2:9" ht="18" customHeight="1">
      <c r="B786" s="56" t="s">
        <v>882</v>
      </c>
      <c r="C786" s="395"/>
      <c r="D786" s="398"/>
      <c r="E786" s="398"/>
      <c r="F786" s="400"/>
      <c r="G786" s="57">
        <v>14</v>
      </c>
      <c r="H786" s="61"/>
      <c r="I786" s="236">
        <f t="shared" si="58"/>
        <v>0</v>
      </c>
    </row>
    <row r="787" spans="2:9" ht="18" customHeight="1">
      <c r="B787" s="56" t="s">
        <v>1232</v>
      </c>
      <c r="C787" s="418" t="s">
        <v>1455</v>
      </c>
      <c r="D787" s="396">
        <v>138</v>
      </c>
      <c r="E787" s="396">
        <v>229.95</v>
      </c>
      <c r="F787" s="399" t="s">
        <v>75</v>
      </c>
      <c r="G787" s="57">
        <v>7</v>
      </c>
      <c r="H787" s="61"/>
      <c r="I787" s="236">
        <f>H787*138</f>
        <v>0</v>
      </c>
    </row>
    <row r="788" spans="2:9" ht="18" customHeight="1">
      <c r="B788" s="56" t="s">
        <v>1233</v>
      </c>
      <c r="C788" s="419"/>
      <c r="D788" s="397"/>
      <c r="E788" s="397"/>
      <c r="F788" s="400"/>
      <c r="G788" s="57">
        <v>7.5</v>
      </c>
      <c r="H788" s="61"/>
      <c r="I788" s="236">
        <f t="shared" ref="I788:I801" si="59">H788*138</f>
        <v>0</v>
      </c>
    </row>
    <row r="789" spans="2:9" ht="18" customHeight="1">
      <c r="B789" s="56" t="s">
        <v>1234</v>
      </c>
      <c r="C789" s="419"/>
      <c r="D789" s="397"/>
      <c r="E789" s="397"/>
      <c r="F789" s="400"/>
      <c r="G789" s="57">
        <v>8</v>
      </c>
      <c r="H789" s="61"/>
      <c r="I789" s="236">
        <f t="shared" si="59"/>
        <v>0</v>
      </c>
    </row>
    <row r="790" spans="2:9" ht="18" customHeight="1">
      <c r="B790" s="56" t="s">
        <v>1235</v>
      </c>
      <c r="C790" s="419"/>
      <c r="D790" s="397"/>
      <c r="E790" s="397"/>
      <c r="F790" s="400"/>
      <c r="G790" s="57">
        <v>8.5</v>
      </c>
      <c r="H790" s="61"/>
      <c r="I790" s="236">
        <f t="shared" si="59"/>
        <v>0</v>
      </c>
    </row>
    <row r="791" spans="2:9" ht="18" customHeight="1">
      <c r="B791" s="56" t="s">
        <v>1236</v>
      </c>
      <c r="C791" s="419"/>
      <c r="D791" s="397"/>
      <c r="E791" s="397"/>
      <c r="F791" s="400"/>
      <c r="G791" s="57">
        <v>9</v>
      </c>
      <c r="H791" s="61"/>
      <c r="I791" s="236">
        <f t="shared" si="59"/>
        <v>0</v>
      </c>
    </row>
    <row r="792" spans="2:9" ht="18" customHeight="1">
      <c r="B792" s="56" t="s">
        <v>1237</v>
      </c>
      <c r="C792" s="419"/>
      <c r="D792" s="397"/>
      <c r="E792" s="397"/>
      <c r="F792" s="400"/>
      <c r="G792" s="57">
        <v>9.5</v>
      </c>
      <c r="H792" s="61"/>
      <c r="I792" s="236">
        <f t="shared" si="59"/>
        <v>0</v>
      </c>
    </row>
    <row r="793" spans="2:9" ht="18" customHeight="1">
      <c r="B793" s="56" t="s">
        <v>1238</v>
      </c>
      <c r="C793" s="419"/>
      <c r="D793" s="397"/>
      <c r="E793" s="397"/>
      <c r="F793" s="400"/>
      <c r="G793" s="57">
        <v>10</v>
      </c>
      <c r="H793" s="61"/>
      <c r="I793" s="236">
        <f t="shared" si="59"/>
        <v>0</v>
      </c>
    </row>
    <row r="794" spans="2:9" ht="18" customHeight="1">
      <c r="B794" s="56" t="s">
        <v>1239</v>
      </c>
      <c r="C794" s="419"/>
      <c r="D794" s="397"/>
      <c r="E794" s="397"/>
      <c r="F794" s="400"/>
      <c r="G794" s="57">
        <v>10.5</v>
      </c>
      <c r="H794" s="61"/>
      <c r="I794" s="236">
        <f t="shared" si="59"/>
        <v>0</v>
      </c>
    </row>
    <row r="795" spans="2:9" ht="18" customHeight="1">
      <c r="B795" s="56" t="s">
        <v>1240</v>
      </c>
      <c r="C795" s="419"/>
      <c r="D795" s="397"/>
      <c r="E795" s="397"/>
      <c r="F795" s="400"/>
      <c r="G795" s="57">
        <v>11</v>
      </c>
      <c r="H795" s="61"/>
      <c r="I795" s="236">
        <f t="shared" si="59"/>
        <v>0</v>
      </c>
    </row>
    <row r="796" spans="2:9" ht="18" customHeight="1">
      <c r="B796" s="56" t="s">
        <v>1241</v>
      </c>
      <c r="C796" s="419"/>
      <c r="D796" s="397"/>
      <c r="E796" s="397"/>
      <c r="F796" s="400"/>
      <c r="G796" s="57">
        <v>11.5</v>
      </c>
      <c r="H796" s="61"/>
      <c r="I796" s="236">
        <f t="shared" si="59"/>
        <v>0</v>
      </c>
    </row>
    <row r="797" spans="2:9" ht="18" customHeight="1">
      <c r="B797" s="56" t="s">
        <v>1242</v>
      </c>
      <c r="C797" s="419"/>
      <c r="D797" s="397"/>
      <c r="E797" s="397"/>
      <c r="F797" s="400"/>
      <c r="G797" s="57">
        <v>12</v>
      </c>
      <c r="H797" s="61"/>
      <c r="I797" s="236">
        <f t="shared" si="59"/>
        <v>0</v>
      </c>
    </row>
    <row r="798" spans="2:9" ht="18" customHeight="1">
      <c r="B798" s="56" t="s">
        <v>1243</v>
      </c>
      <c r="C798" s="419"/>
      <c r="D798" s="397"/>
      <c r="E798" s="397"/>
      <c r="F798" s="400"/>
      <c r="G798" s="57">
        <v>12.5</v>
      </c>
      <c r="H798" s="61"/>
      <c r="I798" s="236">
        <f t="shared" si="59"/>
        <v>0</v>
      </c>
    </row>
    <row r="799" spans="2:9" ht="18" customHeight="1">
      <c r="B799" s="56" t="s">
        <v>1244</v>
      </c>
      <c r="C799" s="419"/>
      <c r="D799" s="397"/>
      <c r="E799" s="397"/>
      <c r="F799" s="400"/>
      <c r="G799" s="57">
        <v>13</v>
      </c>
      <c r="H799" s="61"/>
      <c r="I799" s="236">
        <f t="shared" si="59"/>
        <v>0</v>
      </c>
    </row>
    <row r="800" spans="2:9" ht="18" customHeight="1">
      <c r="B800" s="56" t="s">
        <v>1245</v>
      </c>
      <c r="C800" s="419"/>
      <c r="D800" s="397"/>
      <c r="E800" s="397"/>
      <c r="F800" s="400"/>
      <c r="G800" s="57">
        <v>13.5</v>
      </c>
      <c r="H800" s="61"/>
      <c r="I800" s="236">
        <f t="shared" si="59"/>
        <v>0</v>
      </c>
    </row>
    <row r="801" spans="2:9" ht="18" customHeight="1">
      <c r="B801" s="56" t="s">
        <v>1246</v>
      </c>
      <c r="C801" s="419"/>
      <c r="D801" s="398"/>
      <c r="E801" s="398"/>
      <c r="F801" s="400"/>
      <c r="G801" s="57">
        <v>14</v>
      </c>
      <c r="H801" s="61"/>
      <c r="I801" s="236">
        <f t="shared" si="59"/>
        <v>0</v>
      </c>
    </row>
    <row r="802" spans="2:9" ht="18" customHeight="1">
      <c r="B802" s="56" t="s">
        <v>883</v>
      </c>
      <c r="C802" s="394" t="s">
        <v>1341</v>
      </c>
      <c r="D802" s="396">
        <v>108</v>
      </c>
      <c r="E802" s="396">
        <v>179.95</v>
      </c>
      <c r="F802" s="399" t="s">
        <v>75</v>
      </c>
      <c r="G802" s="57">
        <v>7</v>
      </c>
      <c r="H802" s="61"/>
      <c r="I802" s="236">
        <f>H802*108</f>
        <v>0</v>
      </c>
    </row>
    <row r="803" spans="2:9" ht="18" customHeight="1">
      <c r="B803" s="56" t="s">
        <v>884</v>
      </c>
      <c r="C803" s="395"/>
      <c r="D803" s="397"/>
      <c r="E803" s="397"/>
      <c r="F803" s="400"/>
      <c r="G803" s="57">
        <v>7.5</v>
      </c>
      <c r="H803" s="61"/>
      <c r="I803" s="236">
        <f t="shared" ref="I803:I846" si="60">H803*108</f>
        <v>0</v>
      </c>
    </row>
    <row r="804" spans="2:9" ht="18" customHeight="1">
      <c r="B804" s="56" t="s">
        <v>885</v>
      </c>
      <c r="C804" s="395"/>
      <c r="D804" s="397"/>
      <c r="E804" s="397"/>
      <c r="F804" s="400"/>
      <c r="G804" s="57">
        <v>8</v>
      </c>
      <c r="H804" s="61"/>
      <c r="I804" s="236">
        <f t="shared" si="60"/>
        <v>0</v>
      </c>
    </row>
    <row r="805" spans="2:9" ht="18" customHeight="1">
      <c r="B805" s="56" t="s">
        <v>886</v>
      </c>
      <c r="C805" s="395"/>
      <c r="D805" s="397"/>
      <c r="E805" s="397"/>
      <c r="F805" s="400"/>
      <c r="G805" s="57">
        <v>8.5</v>
      </c>
      <c r="H805" s="61"/>
      <c r="I805" s="236">
        <f t="shared" si="60"/>
        <v>0</v>
      </c>
    </row>
    <row r="806" spans="2:9" ht="18" customHeight="1">
      <c r="B806" s="56" t="s">
        <v>887</v>
      </c>
      <c r="C806" s="395"/>
      <c r="D806" s="397"/>
      <c r="E806" s="397"/>
      <c r="F806" s="400"/>
      <c r="G806" s="57">
        <v>9</v>
      </c>
      <c r="H806" s="61"/>
      <c r="I806" s="236">
        <f t="shared" si="60"/>
        <v>0</v>
      </c>
    </row>
    <row r="807" spans="2:9" ht="18" customHeight="1">
      <c r="B807" s="56" t="s">
        <v>888</v>
      </c>
      <c r="C807" s="395"/>
      <c r="D807" s="397"/>
      <c r="E807" s="397"/>
      <c r="F807" s="400"/>
      <c r="G807" s="57">
        <v>9.5</v>
      </c>
      <c r="H807" s="61"/>
      <c r="I807" s="236">
        <f t="shared" si="60"/>
        <v>0</v>
      </c>
    </row>
    <row r="808" spans="2:9" ht="18" customHeight="1">
      <c r="B808" s="56" t="s">
        <v>889</v>
      </c>
      <c r="C808" s="395"/>
      <c r="D808" s="397"/>
      <c r="E808" s="397"/>
      <c r="F808" s="400"/>
      <c r="G808" s="57">
        <v>10</v>
      </c>
      <c r="H808" s="61"/>
      <c r="I808" s="236">
        <f t="shared" si="60"/>
        <v>0</v>
      </c>
    </row>
    <row r="809" spans="2:9" ht="18" customHeight="1">
      <c r="B809" s="56" t="s">
        <v>890</v>
      </c>
      <c r="C809" s="395"/>
      <c r="D809" s="397"/>
      <c r="E809" s="397"/>
      <c r="F809" s="400"/>
      <c r="G809" s="57">
        <v>10.5</v>
      </c>
      <c r="H809" s="61"/>
      <c r="I809" s="236">
        <f t="shared" si="60"/>
        <v>0</v>
      </c>
    </row>
    <row r="810" spans="2:9" ht="18" customHeight="1">
      <c r="B810" s="56" t="s">
        <v>891</v>
      </c>
      <c r="C810" s="395"/>
      <c r="D810" s="397"/>
      <c r="E810" s="397"/>
      <c r="F810" s="400"/>
      <c r="G810" s="57">
        <v>11</v>
      </c>
      <c r="H810" s="61"/>
      <c r="I810" s="236">
        <f t="shared" si="60"/>
        <v>0</v>
      </c>
    </row>
    <row r="811" spans="2:9" ht="18" customHeight="1">
      <c r="B811" s="56" t="s">
        <v>892</v>
      </c>
      <c r="C811" s="395"/>
      <c r="D811" s="397"/>
      <c r="E811" s="397"/>
      <c r="F811" s="400"/>
      <c r="G811" s="57">
        <v>11.5</v>
      </c>
      <c r="H811" s="61"/>
      <c r="I811" s="236">
        <f t="shared" si="60"/>
        <v>0</v>
      </c>
    </row>
    <row r="812" spans="2:9" ht="18" customHeight="1">
      <c r="B812" s="56" t="s">
        <v>893</v>
      </c>
      <c r="C812" s="395"/>
      <c r="D812" s="397"/>
      <c r="E812" s="397"/>
      <c r="F812" s="400"/>
      <c r="G812" s="57">
        <v>12</v>
      </c>
      <c r="H812" s="61"/>
      <c r="I812" s="236">
        <f t="shared" si="60"/>
        <v>0</v>
      </c>
    </row>
    <row r="813" spans="2:9" ht="18" customHeight="1">
      <c r="B813" s="56" t="s">
        <v>894</v>
      </c>
      <c r="C813" s="395"/>
      <c r="D813" s="397"/>
      <c r="E813" s="397"/>
      <c r="F813" s="400"/>
      <c r="G813" s="57">
        <v>12.5</v>
      </c>
      <c r="H813" s="61"/>
      <c r="I813" s="236">
        <f t="shared" si="60"/>
        <v>0</v>
      </c>
    </row>
    <row r="814" spans="2:9" ht="18" customHeight="1">
      <c r="B814" s="56" t="s">
        <v>895</v>
      </c>
      <c r="C814" s="395"/>
      <c r="D814" s="397"/>
      <c r="E814" s="397"/>
      <c r="F814" s="400"/>
      <c r="G814" s="57">
        <v>13</v>
      </c>
      <c r="H814" s="61"/>
      <c r="I814" s="236">
        <f t="shared" si="60"/>
        <v>0</v>
      </c>
    </row>
    <row r="815" spans="2:9" ht="18" customHeight="1">
      <c r="B815" s="56" t="s">
        <v>896</v>
      </c>
      <c r="C815" s="395"/>
      <c r="D815" s="397"/>
      <c r="E815" s="397"/>
      <c r="F815" s="400"/>
      <c r="G815" s="57">
        <v>13.5</v>
      </c>
      <c r="H815" s="61"/>
      <c r="I815" s="236">
        <f t="shared" si="60"/>
        <v>0</v>
      </c>
    </row>
    <row r="816" spans="2:9" ht="18" customHeight="1">
      <c r="B816" s="56" t="s">
        <v>897</v>
      </c>
      <c r="C816" s="395"/>
      <c r="D816" s="398"/>
      <c r="E816" s="398"/>
      <c r="F816" s="400"/>
      <c r="G816" s="57">
        <v>14</v>
      </c>
      <c r="H816" s="61"/>
      <c r="I816" s="236">
        <f t="shared" si="60"/>
        <v>0</v>
      </c>
    </row>
    <row r="817" spans="2:9" ht="18" customHeight="1">
      <c r="B817" s="56" t="s">
        <v>898</v>
      </c>
      <c r="C817" s="394" t="s">
        <v>1341</v>
      </c>
      <c r="D817" s="396">
        <v>108</v>
      </c>
      <c r="E817" s="396">
        <v>179.95</v>
      </c>
      <c r="F817" s="399" t="s">
        <v>612</v>
      </c>
      <c r="G817" s="57">
        <v>7</v>
      </c>
      <c r="H817" s="61"/>
      <c r="I817" s="236">
        <f t="shared" si="60"/>
        <v>0</v>
      </c>
    </row>
    <row r="818" spans="2:9" ht="18" customHeight="1">
      <c r="B818" s="56" t="s">
        <v>899</v>
      </c>
      <c r="C818" s="395"/>
      <c r="D818" s="397"/>
      <c r="E818" s="397"/>
      <c r="F818" s="400"/>
      <c r="G818" s="57">
        <v>7.5</v>
      </c>
      <c r="H818" s="61"/>
      <c r="I818" s="236">
        <f t="shared" si="60"/>
        <v>0</v>
      </c>
    </row>
    <row r="819" spans="2:9" ht="18" customHeight="1">
      <c r="B819" s="56" t="s">
        <v>900</v>
      </c>
      <c r="C819" s="395"/>
      <c r="D819" s="397"/>
      <c r="E819" s="397"/>
      <c r="F819" s="400"/>
      <c r="G819" s="57">
        <v>8</v>
      </c>
      <c r="H819" s="61"/>
      <c r="I819" s="236">
        <f t="shared" si="60"/>
        <v>0</v>
      </c>
    </row>
    <row r="820" spans="2:9" ht="18" customHeight="1">
      <c r="B820" s="56" t="s">
        <v>901</v>
      </c>
      <c r="C820" s="395"/>
      <c r="D820" s="397"/>
      <c r="E820" s="397"/>
      <c r="F820" s="400"/>
      <c r="G820" s="57">
        <v>8.5</v>
      </c>
      <c r="H820" s="61"/>
      <c r="I820" s="236">
        <f t="shared" si="60"/>
        <v>0</v>
      </c>
    </row>
    <row r="821" spans="2:9" ht="18" customHeight="1">
      <c r="B821" s="56" t="s">
        <v>902</v>
      </c>
      <c r="C821" s="395"/>
      <c r="D821" s="397"/>
      <c r="E821" s="397"/>
      <c r="F821" s="400"/>
      <c r="G821" s="57">
        <v>9</v>
      </c>
      <c r="H821" s="61"/>
      <c r="I821" s="236">
        <f t="shared" si="60"/>
        <v>0</v>
      </c>
    </row>
    <row r="822" spans="2:9" ht="18" customHeight="1">
      <c r="B822" s="56" t="s">
        <v>903</v>
      </c>
      <c r="C822" s="395"/>
      <c r="D822" s="397"/>
      <c r="E822" s="397"/>
      <c r="F822" s="400"/>
      <c r="G822" s="57">
        <v>9.5</v>
      </c>
      <c r="H822" s="61"/>
      <c r="I822" s="236">
        <f t="shared" si="60"/>
        <v>0</v>
      </c>
    </row>
    <row r="823" spans="2:9" ht="18" customHeight="1">
      <c r="B823" s="56" t="s">
        <v>904</v>
      </c>
      <c r="C823" s="395"/>
      <c r="D823" s="397"/>
      <c r="E823" s="397"/>
      <c r="F823" s="400"/>
      <c r="G823" s="57">
        <v>10</v>
      </c>
      <c r="H823" s="61"/>
      <c r="I823" s="236">
        <f t="shared" si="60"/>
        <v>0</v>
      </c>
    </row>
    <row r="824" spans="2:9" ht="18" customHeight="1">
      <c r="B824" s="56" t="s">
        <v>905</v>
      </c>
      <c r="C824" s="395"/>
      <c r="D824" s="397"/>
      <c r="E824" s="397"/>
      <c r="F824" s="400"/>
      <c r="G824" s="57">
        <v>10.5</v>
      </c>
      <c r="H824" s="61"/>
      <c r="I824" s="236">
        <f t="shared" si="60"/>
        <v>0</v>
      </c>
    </row>
    <row r="825" spans="2:9" ht="18" customHeight="1">
      <c r="B825" s="56" t="s">
        <v>906</v>
      </c>
      <c r="C825" s="395"/>
      <c r="D825" s="397"/>
      <c r="E825" s="397"/>
      <c r="F825" s="400"/>
      <c r="G825" s="57">
        <v>11</v>
      </c>
      <c r="H825" s="61"/>
      <c r="I825" s="236">
        <f t="shared" si="60"/>
        <v>0</v>
      </c>
    </row>
    <row r="826" spans="2:9" ht="18" customHeight="1">
      <c r="B826" s="56" t="s">
        <v>907</v>
      </c>
      <c r="C826" s="395"/>
      <c r="D826" s="397"/>
      <c r="E826" s="397"/>
      <c r="F826" s="400"/>
      <c r="G826" s="57">
        <v>11.5</v>
      </c>
      <c r="H826" s="61"/>
      <c r="I826" s="236">
        <f t="shared" si="60"/>
        <v>0</v>
      </c>
    </row>
    <row r="827" spans="2:9" ht="18" customHeight="1">
      <c r="B827" s="56" t="s">
        <v>908</v>
      </c>
      <c r="C827" s="395"/>
      <c r="D827" s="397"/>
      <c r="E827" s="397"/>
      <c r="F827" s="400"/>
      <c r="G827" s="57">
        <v>12</v>
      </c>
      <c r="H827" s="61"/>
      <c r="I827" s="236">
        <f t="shared" si="60"/>
        <v>0</v>
      </c>
    </row>
    <row r="828" spans="2:9" ht="18" customHeight="1">
      <c r="B828" s="56" t="s">
        <v>909</v>
      </c>
      <c r="C828" s="395"/>
      <c r="D828" s="397"/>
      <c r="E828" s="397"/>
      <c r="F828" s="400"/>
      <c r="G828" s="57">
        <v>12.5</v>
      </c>
      <c r="H828" s="61"/>
      <c r="I828" s="236">
        <f t="shared" si="60"/>
        <v>0</v>
      </c>
    </row>
    <row r="829" spans="2:9" ht="18" customHeight="1">
      <c r="B829" s="56" t="s">
        <v>910</v>
      </c>
      <c r="C829" s="395"/>
      <c r="D829" s="397"/>
      <c r="E829" s="397"/>
      <c r="F829" s="400"/>
      <c r="G829" s="57">
        <v>13</v>
      </c>
      <c r="H829" s="61"/>
      <c r="I829" s="236">
        <f t="shared" si="60"/>
        <v>0</v>
      </c>
    </row>
    <row r="830" spans="2:9" ht="18" customHeight="1">
      <c r="B830" s="56" t="s">
        <v>911</v>
      </c>
      <c r="C830" s="395"/>
      <c r="D830" s="397"/>
      <c r="E830" s="397"/>
      <c r="F830" s="400"/>
      <c r="G830" s="57">
        <v>13.5</v>
      </c>
      <c r="H830" s="61"/>
      <c r="I830" s="236">
        <f t="shared" si="60"/>
        <v>0</v>
      </c>
    </row>
    <row r="831" spans="2:9" ht="18" customHeight="1">
      <c r="B831" s="56" t="s">
        <v>912</v>
      </c>
      <c r="C831" s="420"/>
      <c r="D831" s="398"/>
      <c r="E831" s="398"/>
      <c r="F831" s="417"/>
      <c r="G831" s="57">
        <v>14</v>
      </c>
      <c r="H831" s="61"/>
      <c r="I831" s="236">
        <f t="shared" si="60"/>
        <v>0</v>
      </c>
    </row>
    <row r="832" spans="2:9" ht="18" customHeight="1">
      <c r="B832" s="56" t="s">
        <v>913</v>
      </c>
      <c r="C832" s="394" t="s">
        <v>1342</v>
      </c>
      <c r="D832" s="396">
        <v>108</v>
      </c>
      <c r="E832" s="396">
        <v>179.95</v>
      </c>
      <c r="F832" s="399" t="s">
        <v>75</v>
      </c>
      <c r="G832" s="57">
        <v>7</v>
      </c>
      <c r="H832" s="61"/>
      <c r="I832" s="236">
        <f t="shared" si="60"/>
        <v>0</v>
      </c>
    </row>
    <row r="833" spans="2:9" ht="18" customHeight="1">
      <c r="B833" s="56" t="s">
        <v>914</v>
      </c>
      <c r="C833" s="395"/>
      <c r="D833" s="397"/>
      <c r="E833" s="397"/>
      <c r="F833" s="400"/>
      <c r="G833" s="57">
        <v>7.5</v>
      </c>
      <c r="H833" s="61"/>
      <c r="I833" s="236">
        <f t="shared" si="60"/>
        <v>0</v>
      </c>
    </row>
    <row r="834" spans="2:9" ht="18" customHeight="1">
      <c r="B834" s="56" t="s">
        <v>915</v>
      </c>
      <c r="C834" s="395"/>
      <c r="D834" s="397"/>
      <c r="E834" s="397"/>
      <c r="F834" s="400"/>
      <c r="G834" s="57">
        <v>8</v>
      </c>
      <c r="H834" s="61"/>
      <c r="I834" s="236">
        <f t="shared" si="60"/>
        <v>0</v>
      </c>
    </row>
    <row r="835" spans="2:9" ht="18" customHeight="1">
      <c r="B835" s="56" t="s">
        <v>916</v>
      </c>
      <c r="C835" s="395"/>
      <c r="D835" s="397"/>
      <c r="E835" s="397"/>
      <c r="F835" s="400"/>
      <c r="G835" s="57">
        <v>8.5</v>
      </c>
      <c r="H835" s="61"/>
      <c r="I835" s="236">
        <f t="shared" si="60"/>
        <v>0</v>
      </c>
    </row>
    <row r="836" spans="2:9" ht="18" customHeight="1">
      <c r="B836" s="56" t="s">
        <v>917</v>
      </c>
      <c r="C836" s="395"/>
      <c r="D836" s="397"/>
      <c r="E836" s="397"/>
      <c r="F836" s="400"/>
      <c r="G836" s="57">
        <v>9</v>
      </c>
      <c r="H836" s="61"/>
      <c r="I836" s="236">
        <f t="shared" si="60"/>
        <v>0</v>
      </c>
    </row>
    <row r="837" spans="2:9" ht="18" customHeight="1">
      <c r="B837" s="56" t="s">
        <v>918</v>
      </c>
      <c r="C837" s="395"/>
      <c r="D837" s="397"/>
      <c r="E837" s="397"/>
      <c r="F837" s="400"/>
      <c r="G837" s="57">
        <v>9.5</v>
      </c>
      <c r="H837" s="61"/>
      <c r="I837" s="236">
        <f t="shared" si="60"/>
        <v>0</v>
      </c>
    </row>
    <row r="838" spans="2:9" ht="18" customHeight="1">
      <c r="B838" s="56" t="s">
        <v>919</v>
      </c>
      <c r="C838" s="395"/>
      <c r="D838" s="397"/>
      <c r="E838" s="397"/>
      <c r="F838" s="400"/>
      <c r="G838" s="57">
        <v>10</v>
      </c>
      <c r="H838" s="61"/>
      <c r="I838" s="236">
        <f t="shared" si="60"/>
        <v>0</v>
      </c>
    </row>
    <row r="839" spans="2:9" ht="18" customHeight="1">
      <c r="B839" s="56" t="s">
        <v>920</v>
      </c>
      <c r="C839" s="395"/>
      <c r="D839" s="397"/>
      <c r="E839" s="397"/>
      <c r="F839" s="400"/>
      <c r="G839" s="57">
        <v>10.5</v>
      </c>
      <c r="H839" s="61"/>
      <c r="I839" s="236">
        <f t="shared" si="60"/>
        <v>0</v>
      </c>
    </row>
    <row r="840" spans="2:9" ht="18" customHeight="1">
      <c r="B840" s="56" t="s">
        <v>921</v>
      </c>
      <c r="C840" s="395"/>
      <c r="D840" s="397"/>
      <c r="E840" s="397"/>
      <c r="F840" s="400"/>
      <c r="G840" s="57">
        <v>11</v>
      </c>
      <c r="H840" s="61"/>
      <c r="I840" s="236">
        <f t="shared" si="60"/>
        <v>0</v>
      </c>
    </row>
    <row r="841" spans="2:9" ht="18" customHeight="1">
      <c r="B841" s="56" t="s">
        <v>922</v>
      </c>
      <c r="C841" s="395"/>
      <c r="D841" s="397"/>
      <c r="E841" s="397"/>
      <c r="F841" s="400"/>
      <c r="G841" s="57">
        <v>11.5</v>
      </c>
      <c r="H841" s="61"/>
      <c r="I841" s="236">
        <f t="shared" si="60"/>
        <v>0</v>
      </c>
    </row>
    <row r="842" spans="2:9" ht="18" customHeight="1">
      <c r="B842" s="56" t="s">
        <v>923</v>
      </c>
      <c r="C842" s="395"/>
      <c r="D842" s="397"/>
      <c r="E842" s="397"/>
      <c r="F842" s="400"/>
      <c r="G842" s="57">
        <v>12</v>
      </c>
      <c r="H842" s="61"/>
      <c r="I842" s="236">
        <f t="shared" si="60"/>
        <v>0</v>
      </c>
    </row>
    <row r="843" spans="2:9" ht="18" customHeight="1">
      <c r="B843" s="56" t="s">
        <v>924</v>
      </c>
      <c r="C843" s="395"/>
      <c r="D843" s="397"/>
      <c r="E843" s="397"/>
      <c r="F843" s="400"/>
      <c r="G843" s="57">
        <v>12.5</v>
      </c>
      <c r="H843" s="61"/>
      <c r="I843" s="236">
        <f t="shared" si="60"/>
        <v>0</v>
      </c>
    </row>
    <row r="844" spans="2:9" ht="18" customHeight="1">
      <c r="B844" s="56" t="s">
        <v>925</v>
      </c>
      <c r="C844" s="395"/>
      <c r="D844" s="397"/>
      <c r="E844" s="397"/>
      <c r="F844" s="400"/>
      <c r="G844" s="57">
        <v>13</v>
      </c>
      <c r="H844" s="61"/>
      <c r="I844" s="236">
        <f t="shared" si="60"/>
        <v>0</v>
      </c>
    </row>
    <row r="845" spans="2:9" ht="18" customHeight="1">
      <c r="B845" s="56" t="s">
        <v>926</v>
      </c>
      <c r="C845" s="395"/>
      <c r="D845" s="397"/>
      <c r="E845" s="397"/>
      <c r="F845" s="400"/>
      <c r="G845" s="57">
        <v>13.5</v>
      </c>
      <c r="H845" s="61"/>
      <c r="I845" s="236">
        <f t="shared" si="60"/>
        <v>0</v>
      </c>
    </row>
    <row r="846" spans="2:9" ht="18" customHeight="1">
      <c r="B846" s="20" t="s">
        <v>927</v>
      </c>
      <c r="C846" s="420"/>
      <c r="D846" s="398"/>
      <c r="E846" s="398"/>
      <c r="F846" s="417"/>
      <c r="G846" s="57">
        <v>14</v>
      </c>
      <c r="H846" s="61"/>
      <c r="I846" s="236">
        <f t="shared" si="60"/>
        <v>0</v>
      </c>
    </row>
    <row r="847" spans="2:9" ht="18" customHeight="1">
      <c r="B847" s="20" t="s">
        <v>1164</v>
      </c>
      <c r="C847" s="414" t="s">
        <v>1495</v>
      </c>
      <c r="D847" s="396">
        <v>120</v>
      </c>
      <c r="E847" s="396">
        <v>199.95</v>
      </c>
      <c r="F847" s="399" t="s">
        <v>942</v>
      </c>
      <c r="G847" s="57">
        <v>7</v>
      </c>
      <c r="H847" s="61"/>
      <c r="I847" s="236">
        <f>H847*120</f>
        <v>0</v>
      </c>
    </row>
    <row r="848" spans="2:9" ht="18" customHeight="1">
      <c r="B848" s="20" t="s">
        <v>1165</v>
      </c>
      <c r="C848" s="415"/>
      <c r="D848" s="397"/>
      <c r="E848" s="397"/>
      <c r="F848" s="400"/>
      <c r="G848" s="57">
        <v>7.5</v>
      </c>
      <c r="H848" s="61"/>
      <c r="I848" s="236">
        <f t="shared" ref="I848:I861" si="61">H848*120</f>
        <v>0</v>
      </c>
    </row>
    <row r="849" spans="1:13" ht="18" customHeight="1">
      <c r="B849" s="20" t="s">
        <v>1166</v>
      </c>
      <c r="C849" s="415"/>
      <c r="D849" s="397"/>
      <c r="E849" s="397"/>
      <c r="F849" s="400"/>
      <c r="G849" s="57">
        <v>8</v>
      </c>
      <c r="H849" s="61"/>
      <c r="I849" s="236">
        <f t="shared" si="61"/>
        <v>0</v>
      </c>
    </row>
    <row r="850" spans="1:13" ht="18" customHeight="1">
      <c r="B850" s="20" t="s">
        <v>1167</v>
      </c>
      <c r="C850" s="415"/>
      <c r="D850" s="397"/>
      <c r="E850" s="397"/>
      <c r="F850" s="400"/>
      <c r="G850" s="57">
        <v>8.5</v>
      </c>
      <c r="H850" s="61"/>
      <c r="I850" s="236">
        <f t="shared" si="61"/>
        <v>0</v>
      </c>
    </row>
    <row r="851" spans="1:13" ht="18" customHeight="1">
      <c r="B851" s="20" t="s">
        <v>1168</v>
      </c>
      <c r="C851" s="415"/>
      <c r="D851" s="397"/>
      <c r="E851" s="397"/>
      <c r="F851" s="400"/>
      <c r="G851" s="57">
        <v>9</v>
      </c>
      <c r="H851" s="61"/>
      <c r="I851" s="236">
        <f t="shared" si="61"/>
        <v>0</v>
      </c>
    </row>
    <row r="852" spans="1:13" ht="18" customHeight="1">
      <c r="B852" s="20" t="s">
        <v>1169</v>
      </c>
      <c r="C852" s="415"/>
      <c r="D852" s="397"/>
      <c r="E852" s="397"/>
      <c r="F852" s="400"/>
      <c r="G852" s="57">
        <v>9.5</v>
      </c>
      <c r="H852" s="61"/>
      <c r="I852" s="236">
        <f t="shared" si="61"/>
        <v>0</v>
      </c>
    </row>
    <row r="853" spans="1:13" ht="18" customHeight="1">
      <c r="B853" s="20" t="s">
        <v>1170</v>
      </c>
      <c r="C853" s="415"/>
      <c r="D853" s="397"/>
      <c r="E853" s="397"/>
      <c r="F853" s="400"/>
      <c r="G853" s="57">
        <v>10</v>
      </c>
      <c r="H853" s="61"/>
      <c r="I853" s="236">
        <f t="shared" si="61"/>
        <v>0</v>
      </c>
    </row>
    <row r="854" spans="1:13" ht="18" customHeight="1">
      <c r="B854" s="20" t="s">
        <v>1171</v>
      </c>
      <c r="C854" s="415"/>
      <c r="D854" s="397"/>
      <c r="E854" s="397"/>
      <c r="F854" s="400"/>
      <c r="G854" s="57">
        <v>10.5</v>
      </c>
      <c r="H854" s="61"/>
      <c r="I854" s="236">
        <f t="shared" si="61"/>
        <v>0</v>
      </c>
    </row>
    <row r="855" spans="1:13" ht="18" customHeight="1">
      <c r="B855" s="20" t="s">
        <v>1172</v>
      </c>
      <c r="C855" s="415"/>
      <c r="D855" s="397"/>
      <c r="E855" s="397"/>
      <c r="F855" s="400"/>
      <c r="G855" s="57">
        <v>11</v>
      </c>
      <c r="H855" s="61"/>
      <c r="I855" s="236">
        <f t="shared" si="61"/>
        <v>0</v>
      </c>
    </row>
    <row r="856" spans="1:13" ht="18" customHeight="1">
      <c r="B856" s="20" t="s">
        <v>1173</v>
      </c>
      <c r="C856" s="415"/>
      <c r="D856" s="397"/>
      <c r="E856" s="397"/>
      <c r="F856" s="400"/>
      <c r="G856" s="57">
        <v>11.5</v>
      </c>
      <c r="H856" s="61"/>
      <c r="I856" s="236">
        <f t="shared" si="61"/>
        <v>0</v>
      </c>
    </row>
    <row r="857" spans="1:13" ht="18" customHeight="1">
      <c r="B857" s="20" t="s">
        <v>1174</v>
      </c>
      <c r="C857" s="415"/>
      <c r="D857" s="397"/>
      <c r="E857" s="397"/>
      <c r="F857" s="400"/>
      <c r="G857" s="57">
        <v>12</v>
      </c>
      <c r="H857" s="61"/>
      <c r="I857" s="236">
        <f t="shared" si="61"/>
        <v>0</v>
      </c>
    </row>
    <row r="858" spans="1:13" ht="18" customHeight="1">
      <c r="B858" s="20" t="s">
        <v>1175</v>
      </c>
      <c r="C858" s="415"/>
      <c r="D858" s="397"/>
      <c r="E858" s="397"/>
      <c r="F858" s="400"/>
      <c r="G858" s="57">
        <v>12.5</v>
      </c>
      <c r="H858" s="61"/>
      <c r="I858" s="236">
        <f t="shared" si="61"/>
        <v>0</v>
      </c>
    </row>
    <row r="859" spans="1:13" ht="18" customHeight="1">
      <c r="B859" s="20" t="s">
        <v>1176</v>
      </c>
      <c r="C859" s="415"/>
      <c r="D859" s="397"/>
      <c r="E859" s="397"/>
      <c r="F859" s="400"/>
      <c r="G859" s="57">
        <v>13</v>
      </c>
      <c r="H859" s="61"/>
      <c r="I859" s="236">
        <f t="shared" si="61"/>
        <v>0</v>
      </c>
    </row>
    <row r="860" spans="1:13" ht="18" customHeight="1">
      <c r="B860" s="20" t="s">
        <v>1177</v>
      </c>
      <c r="C860" s="415"/>
      <c r="D860" s="397"/>
      <c r="E860" s="397"/>
      <c r="F860" s="400"/>
      <c r="G860" s="57">
        <v>13.5</v>
      </c>
      <c r="H860" s="61"/>
      <c r="I860" s="236">
        <f t="shared" si="61"/>
        <v>0</v>
      </c>
    </row>
    <row r="861" spans="1:13" ht="18" customHeight="1">
      <c r="B861" s="20" t="s">
        <v>1178</v>
      </c>
      <c r="C861" s="416"/>
      <c r="D861" s="398"/>
      <c r="E861" s="398"/>
      <c r="F861" s="417"/>
      <c r="G861" s="57">
        <v>14</v>
      </c>
      <c r="H861" s="61"/>
      <c r="I861" s="236">
        <f t="shared" si="61"/>
        <v>0</v>
      </c>
    </row>
    <row r="862" spans="1:13" s="279" customFormat="1" ht="8" customHeight="1" thickBot="1">
      <c r="A862" s="6"/>
      <c r="B862" s="15"/>
      <c r="C862" s="48"/>
      <c r="D862" s="41"/>
      <c r="E862" s="41"/>
      <c r="F862" s="41"/>
      <c r="G862" s="48"/>
      <c r="H862" s="42"/>
      <c r="I862" s="41"/>
      <c r="J862" s="8"/>
      <c r="K862" s="104"/>
      <c r="L862" s="8"/>
      <c r="M862" s="8"/>
    </row>
    <row r="863" spans="1:13" s="279" customFormat="1" ht="14" customHeight="1" thickBot="1">
      <c r="A863" s="16"/>
      <c r="B863" s="17"/>
      <c r="C863" s="50"/>
      <c r="D863" s="49"/>
      <c r="E863" s="75"/>
      <c r="F863" s="75"/>
      <c r="G863" s="50"/>
      <c r="H863" s="51" t="s">
        <v>41</v>
      </c>
      <c r="I863" s="52">
        <f>SUM(I345:I862)</f>
        <v>0</v>
      </c>
      <c r="J863" s="18"/>
      <c r="K863" s="104"/>
      <c r="L863" s="14"/>
      <c r="M863" s="14"/>
    </row>
    <row r="864" spans="1:13" s="67" customFormat="1" ht="8" customHeight="1" thickBot="1">
      <c r="A864" s="24"/>
      <c r="B864" s="25"/>
      <c r="C864" s="39"/>
      <c r="D864" s="66"/>
      <c r="E864" s="66"/>
      <c r="F864" s="66"/>
      <c r="G864" s="39"/>
      <c r="H864" s="39"/>
      <c r="I864" s="66"/>
      <c r="J864" s="26"/>
      <c r="K864" s="26"/>
      <c r="L864" s="26"/>
      <c r="M864" s="26"/>
    </row>
    <row r="865" spans="1:13" s="279" customFormat="1" ht="14" customHeight="1" thickBot="1">
      <c r="A865" s="9"/>
      <c r="B865" s="40" t="s">
        <v>48</v>
      </c>
      <c r="C865" s="46"/>
      <c r="D865" s="65"/>
      <c r="E865" s="65"/>
      <c r="F865" s="46"/>
      <c r="G865" s="46"/>
      <c r="H865" s="46"/>
      <c r="I865" s="46"/>
      <c r="J865" s="7"/>
      <c r="K865" s="88"/>
      <c r="L865" s="7"/>
      <c r="M865" s="7"/>
    </row>
    <row r="866" spans="1:13" s="67" customFormat="1" ht="8" customHeight="1">
      <c r="A866" s="24"/>
      <c r="B866" s="25"/>
      <c r="C866" s="39"/>
      <c r="D866" s="66"/>
      <c r="E866" s="66"/>
      <c r="F866" s="66"/>
      <c r="G866" s="39"/>
      <c r="H866" s="39"/>
      <c r="I866" s="66"/>
      <c r="J866" s="26"/>
      <c r="K866" s="26"/>
      <c r="L866" s="26"/>
      <c r="M866" s="26"/>
    </row>
    <row r="867" spans="1:13" ht="18" customHeight="1">
      <c r="B867" s="20" t="s">
        <v>943</v>
      </c>
      <c r="C867" s="394" t="s">
        <v>929</v>
      </c>
      <c r="D867" s="396">
        <v>258</v>
      </c>
      <c r="E867" s="396">
        <v>429.95</v>
      </c>
      <c r="F867" s="399" t="s">
        <v>928</v>
      </c>
      <c r="G867" s="57">
        <v>5.5</v>
      </c>
      <c r="H867" s="61"/>
      <c r="I867" s="236">
        <f>H867*258</f>
        <v>0</v>
      </c>
    </row>
    <row r="868" spans="1:13" ht="18" customHeight="1">
      <c r="B868" s="20" t="s">
        <v>944</v>
      </c>
      <c r="C868" s="395"/>
      <c r="D868" s="397"/>
      <c r="E868" s="397"/>
      <c r="F868" s="400"/>
      <c r="G868" s="57">
        <v>6</v>
      </c>
      <c r="H868" s="61"/>
      <c r="I868" s="236">
        <f t="shared" ref="I868:I878" si="62">H868*258</f>
        <v>0</v>
      </c>
    </row>
    <row r="869" spans="1:13" ht="18" customHeight="1">
      <c r="B869" s="20" t="s">
        <v>945</v>
      </c>
      <c r="C869" s="395"/>
      <c r="D869" s="397"/>
      <c r="E869" s="397"/>
      <c r="F869" s="400"/>
      <c r="G869" s="57">
        <v>6.5</v>
      </c>
      <c r="H869" s="61"/>
      <c r="I869" s="236">
        <f t="shared" si="62"/>
        <v>0</v>
      </c>
    </row>
    <row r="870" spans="1:13" ht="18" customHeight="1">
      <c r="B870" s="20" t="s">
        <v>946</v>
      </c>
      <c r="C870" s="395"/>
      <c r="D870" s="397"/>
      <c r="E870" s="397"/>
      <c r="F870" s="400"/>
      <c r="G870" s="57">
        <v>7</v>
      </c>
      <c r="H870" s="61"/>
      <c r="I870" s="236">
        <f t="shared" si="62"/>
        <v>0</v>
      </c>
    </row>
    <row r="871" spans="1:13" ht="18" customHeight="1">
      <c r="B871" s="20" t="s">
        <v>947</v>
      </c>
      <c r="C871" s="395"/>
      <c r="D871" s="397"/>
      <c r="E871" s="397"/>
      <c r="F871" s="400"/>
      <c r="G871" s="57">
        <v>7.5</v>
      </c>
      <c r="H871" s="61"/>
      <c r="I871" s="236">
        <f t="shared" si="62"/>
        <v>0</v>
      </c>
    </row>
    <row r="872" spans="1:13" ht="18" customHeight="1">
      <c r="B872" s="20" t="s">
        <v>948</v>
      </c>
      <c r="C872" s="395"/>
      <c r="D872" s="397"/>
      <c r="E872" s="397"/>
      <c r="F872" s="400"/>
      <c r="G872" s="57">
        <v>8</v>
      </c>
      <c r="H872" s="61"/>
      <c r="I872" s="236">
        <f t="shared" si="62"/>
        <v>0</v>
      </c>
    </row>
    <row r="873" spans="1:13" ht="18" customHeight="1">
      <c r="B873" s="20" t="s">
        <v>949</v>
      </c>
      <c r="C873" s="395"/>
      <c r="D873" s="397"/>
      <c r="E873" s="397"/>
      <c r="F873" s="400"/>
      <c r="G873" s="57">
        <v>8.5</v>
      </c>
      <c r="H873" s="61"/>
      <c r="I873" s="236">
        <f t="shared" si="62"/>
        <v>0</v>
      </c>
    </row>
    <row r="874" spans="1:13" ht="18" customHeight="1">
      <c r="B874" s="20" t="s">
        <v>950</v>
      </c>
      <c r="C874" s="395"/>
      <c r="D874" s="397"/>
      <c r="E874" s="397"/>
      <c r="F874" s="400"/>
      <c r="G874" s="57">
        <v>9</v>
      </c>
      <c r="H874" s="61"/>
      <c r="I874" s="236">
        <f t="shared" si="62"/>
        <v>0</v>
      </c>
    </row>
    <row r="875" spans="1:13" ht="18" customHeight="1">
      <c r="B875" s="20" t="s">
        <v>951</v>
      </c>
      <c r="C875" s="395"/>
      <c r="D875" s="397"/>
      <c r="E875" s="397"/>
      <c r="F875" s="400"/>
      <c r="G875" s="57">
        <v>9.5</v>
      </c>
      <c r="H875" s="61"/>
      <c r="I875" s="236">
        <f t="shared" si="62"/>
        <v>0</v>
      </c>
    </row>
    <row r="876" spans="1:13" ht="18" customHeight="1">
      <c r="B876" s="20" t="s">
        <v>952</v>
      </c>
      <c r="C876" s="395"/>
      <c r="D876" s="397"/>
      <c r="E876" s="397"/>
      <c r="F876" s="400"/>
      <c r="G876" s="57">
        <v>10</v>
      </c>
      <c r="H876" s="61"/>
      <c r="I876" s="236">
        <f t="shared" si="62"/>
        <v>0</v>
      </c>
    </row>
    <row r="877" spans="1:13" ht="18" customHeight="1">
      <c r="B877" s="20" t="s">
        <v>954</v>
      </c>
      <c r="C877" s="395"/>
      <c r="D877" s="397"/>
      <c r="E877" s="397"/>
      <c r="F877" s="400"/>
      <c r="G877" s="57">
        <v>10.5</v>
      </c>
      <c r="H877" s="61"/>
      <c r="I877" s="236">
        <f t="shared" si="62"/>
        <v>0</v>
      </c>
    </row>
    <row r="878" spans="1:13" ht="18" customHeight="1">
      <c r="B878" s="20" t="s">
        <v>953</v>
      </c>
      <c r="C878" s="395"/>
      <c r="D878" s="398"/>
      <c r="E878" s="398"/>
      <c r="F878" s="400"/>
      <c r="G878" s="57">
        <v>11</v>
      </c>
      <c r="H878" s="61"/>
      <c r="I878" s="236">
        <f t="shared" si="62"/>
        <v>0</v>
      </c>
    </row>
    <row r="879" spans="1:13" ht="18" customHeight="1">
      <c r="B879" s="20" t="s">
        <v>955</v>
      </c>
      <c r="C879" s="394" t="s">
        <v>930</v>
      </c>
      <c r="D879" s="396">
        <v>270</v>
      </c>
      <c r="E879" s="396">
        <v>449.95</v>
      </c>
      <c r="F879" s="399" t="s">
        <v>603</v>
      </c>
      <c r="G879" s="57">
        <v>5.5</v>
      </c>
      <c r="H879" s="61"/>
      <c r="I879" s="236">
        <f>H879*270</f>
        <v>0</v>
      </c>
    </row>
    <row r="880" spans="1:13" ht="18" customHeight="1">
      <c r="B880" s="20" t="s">
        <v>956</v>
      </c>
      <c r="C880" s="395"/>
      <c r="D880" s="397"/>
      <c r="E880" s="397"/>
      <c r="F880" s="400"/>
      <c r="G880" s="57">
        <v>6</v>
      </c>
      <c r="H880" s="61"/>
      <c r="I880" s="236">
        <f t="shared" ref="I880:I890" si="63">H880*270</f>
        <v>0</v>
      </c>
    </row>
    <row r="881" spans="2:9" ht="18" customHeight="1">
      <c r="B881" s="20" t="s">
        <v>957</v>
      </c>
      <c r="C881" s="395"/>
      <c r="D881" s="397"/>
      <c r="E881" s="397"/>
      <c r="F881" s="400"/>
      <c r="G881" s="57">
        <v>6.5</v>
      </c>
      <c r="H881" s="61"/>
      <c r="I881" s="236">
        <f t="shared" si="63"/>
        <v>0</v>
      </c>
    </row>
    <row r="882" spans="2:9" ht="18" customHeight="1">
      <c r="B882" s="20" t="s">
        <v>958</v>
      </c>
      <c r="C882" s="395"/>
      <c r="D882" s="397"/>
      <c r="E882" s="397"/>
      <c r="F882" s="400"/>
      <c r="G882" s="57">
        <v>7</v>
      </c>
      <c r="H882" s="61"/>
      <c r="I882" s="236">
        <f t="shared" si="63"/>
        <v>0</v>
      </c>
    </row>
    <row r="883" spans="2:9" ht="18" customHeight="1">
      <c r="B883" s="20" t="s">
        <v>959</v>
      </c>
      <c r="C883" s="395"/>
      <c r="D883" s="397"/>
      <c r="E883" s="397"/>
      <c r="F883" s="400"/>
      <c r="G883" s="57">
        <v>7.5</v>
      </c>
      <c r="H883" s="61"/>
      <c r="I883" s="236">
        <f t="shared" si="63"/>
        <v>0</v>
      </c>
    </row>
    <row r="884" spans="2:9" ht="18" customHeight="1">
      <c r="B884" s="20" t="s">
        <v>960</v>
      </c>
      <c r="C884" s="395"/>
      <c r="D884" s="397"/>
      <c r="E884" s="397"/>
      <c r="F884" s="400"/>
      <c r="G884" s="57">
        <v>8</v>
      </c>
      <c r="H884" s="61"/>
      <c r="I884" s="236">
        <f t="shared" si="63"/>
        <v>0</v>
      </c>
    </row>
    <row r="885" spans="2:9" ht="18" customHeight="1">
      <c r="B885" s="20" t="s">
        <v>961</v>
      </c>
      <c r="C885" s="395"/>
      <c r="D885" s="397"/>
      <c r="E885" s="397"/>
      <c r="F885" s="400"/>
      <c r="G885" s="57">
        <v>8.5</v>
      </c>
      <c r="H885" s="61"/>
      <c r="I885" s="236">
        <f t="shared" si="63"/>
        <v>0</v>
      </c>
    </row>
    <row r="886" spans="2:9" ht="18" customHeight="1">
      <c r="B886" s="20" t="s">
        <v>962</v>
      </c>
      <c r="C886" s="395"/>
      <c r="D886" s="397"/>
      <c r="E886" s="397"/>
      <c r="F886" s="400"/>
      <c r="G886" s="57">
        <v>9</v>
      </c>
      <c r="H886" s="61"/>
      <c r="I886" s="236">
        <f t="shared" si="63"/>
        <v>0</v>
      </c>
    </row>
    <row r="887" spans="2:9" ht="18" customHeight="1">
      <c r="B887" s="20" t="s">
        <v>963</v>
      </c>
      <c r="C887" s="395"/>
      <c r="D887" s="397"/>
      <c r="E887" s="397"/>
      <c r="F887" s="400"/>
      <c r="G887" s="57">
        <v>9.5</v>
      </c>
      <c r="H887" s="61"/>
      <c r="I887" s="236">
        <f t="shared" si="63"/>
        <v>0</v>
      </c>
    </row>
    <row r="888" spans="2:9" ht="18" customHeight="1">
      <c r="B888" s="20" t="s">
        <v>964</v>
      </c>
      <c r="C888" s="395"/>
      <c r="D888" s="397"/>
      <c r="E888" s="397"/>
      <c r="F888" s="400"/>
      <c r="G888" s="57">
        <v>10</v>
      </c>
      <c r="H888" s="61"/>
      <c r="I888" s="236">
        <f t="shared" si="63"/>
        <v>0</v>
      </c>
    </row>
    <row r="889" spans="2:9" ht="18" customHeight="1">
      <c r="B889" s="20" t="s">
        <v>965</v>
      </c>
      <c r="C889" s="395"/>
      <c r="D889" s="397"/>
      <c r="E889" s="397"/>
      <c r="F889" s="400"/>
      <c r="G889" s="57">
        <v>10.5</v>
      </c>
      <c r="H889" s="61"/>
      <c r="I889" s="236">
        <f t="shared" si="63"/>
        <v>0</v>
      </c>
    </row>
    <row r="890" spans="2:9" ht="18" customHeight="1">
      <c r="B890" s="20" t="s">
        <v>966</v>
      </c>
      <c r="C890" s="395"/>
      <c r="D890" s="398"/>
      <c r="E890" s="398"/>
      <c r="F890" s="400"/>
      <c r="G890" s="57">
        <v>11</v>
      </c>
      <c r="H890" s="61"/>
      <c r="I890" s="236">
        <f t="shared" si="63"/>
        <v>0</v>
      </c>
    </row>
    <row r="891" spans="2:9" ht="18" customHeight="1">
      <c r="B891" s="20" t="s">
        <v>967</v>
      </c>
      <c r="C891" s="394" t="s">
        <v>1343</v>
      </c>
      <c r="D891" s="396">
        <v>180</v>
      </c>
      <c r="E891" s="396">
        <v>299.95</v>
      </c>
      <c r="F891" s="399" t="s">
        <v>931</v>
      </c>
      <c r="G891" s="57">
        <v>5.5</v>
      </c>
      <c r="H891" s="61"/>
      <c r="I891" s="236">
        <f>H891*180</f>
        <v>0</v>
      </c>
    </row>
    <row r="892" spans="2:9" ht="18" customHeight="1">
      <c r="B892" s="20" t="s">
        <v>968</v>
      </c>
      <c r="C892" s="395"/>
      <c r="D892" s="397"/>
      <c r="E892" s="397"/>
      <c r="F892" s="400"/>
      <c r="G892" s="57">
        <v>6</v>
      </c>
      <c r="H892" s="61"/>
      <c r="I892" s="236">
        <f t="shared" ref="I892:I902" si="64">H892*180</f>
        <v>0</v>
      </c>
    </row>
    <row r="893" spans="2:9" ht="18" customHeight="1">
      <c r="B893" s="20" t="s">
        <v>969</v>
      </c>
      <c r="C893" s="395"/>
      <c r="D893" s="397"/>
      <c r="E893" s="397"/>
      <c r="F893" s="400"/>
      <c r="G893" s="57">
        <v>6.5</v>
      </c>
      <c r="H893" s="61"/>
      <c r="I893" s="236">
        <f t="shared" si="64"/>
        <v>0</v>
      </c>
    </row>
    <row r="894" spans="2:9" ht="18" customHeight="1">
      <c r="B894" s="20" t="s">
        <v>970</v>
      </c>
      <c r="C894" s="395"/>
      <c r="D894" s="397"/>
      <c r="E894" s="397"/>
      <c r="F894" s="400"/>
      <c r="G894" s="57">
        <v>7</v>
      </c>
      <c r="H894" s="61"/>
      <c r="I894" s="236">
        <f t="shared" si="64"/>
        <v>0</v>
      </c>
    </row>
    <row r="895" spans="2:9" ht="18" customHeight="1">
      <c r="B895" s="20" t="s">
        <v>971</v>
      </c>
      <c r="C895" s="395"/>
      <c r="D895" s="397"/>
      <c r="E895" s="397"/>
      <c r="F895" s="400"/>
      <c r="G895" s="57">
        <v>7.5</v>
      </c>
      <c r="H895" s="61"/>
      <c r="I895" s="236">
        <f t="shared" si="64"/>
        <v>0</v>
      </c>
    </row>
    <row r="896" spans="2:9" ht="18" customHeight="1">
      <c r="B896" s="20" t="s">
        <v>972</v>
      </c>
      <c r="C896" s="395"/>
      <c r="D896" s="397"/>
      <c r="E896" s="397"/>
      <c r="F896" s="400"/>
      <c r="G896" s="57">
        <v>8</v>
      </c>
      <c r="H896" s="61"/>
      <c r="I896" s="236">
        <f t="shared" si="64"/>
        <v>0</v>
      </c>
    </row>
    <row r="897" spans="2:9" ht="18" customHeight="1">
      <c r="B897" s="20" t="s">
        <v>973</v>
      </c>
      <c r="C897" s="395"/>
      <c r="D897" s="397"/>
      <c r="E897" s="397"/>
      <c r="F897" s="400"/>
      <c r="G897" s="57">
        <v>8.5</v>
      </c>
      <c r="H897" s="61"/>
      <c r="I897" s="236">
        <f t="shared" si="64"/>
        <v>0</v>
      </c>
    </row>
    <row r="898" spans="2:9" ht="18" customHeight="1">
      <c r="B898" s="20" t="s">
        <v>974</v>
      </c>
      <c r="C898" s="395"/>
      <c r="D898" s="397"/>
      <c r="E898" s="397"/>
      <c r="F898" s="400"/>
      <c r="G898" s="57">
        <v>9</v>
      </c>
      <c r="H898" s="61"/>
      <c r="I898" s="236">
        <f t="shared" si="64"/>
        <v>0</v>
      </c>
    </row>
    <row r="899" spans="2:9" ht="18" customHeight="1">
      <c r="B899" s="20" t="s">
        <v>975</v>
      </c>
      <c r="C899" s="395"/>
      <c r="D899" s="397"/>
      <c r="E899" s="397"/>
      <c r="F899" s="400"/>
      <c r="G899" s="57">
        <v>9.5</v>
      </c>
      <c r="H899" s="61"/>
      <c r="I899" s="236">
        <f t="shared" si="64"/>
        <v>0</v>
      </c>
    </row>
    <row r="900" spans="2:9" ht="18" customHeight="1">
      <c r="B900" s="20" t="s">
        <v>976</v>
      </c>
      <c r="C900" s="395"/>
      <c r="D900" s="397"/>
      <c r="E900" s="397"/>
      <c r="F900" s="400"/>
      <c r="G900" s="57">
        <v>10</v>
      </c>
      <c r="H900" s="61"/>
      <c r="I900" s="236">
        <f t="shared" si="64"/>
        <v>0</v>
      </c>
    </row>
    <row r="901" spans="2:9" ht="18" customHeight="1">
      <c r="B901" s="20" t="s">
        <v>977</v>
      </c>
      <c r="C901" s="395"/>
      <c r="D901" s="397"/>
      <c r="E901" s="397"/>
      <c r="F901" s="400"/>
      <c r="G901" s="57">
        <v>10.5</v>
      </c>
      <c r="H901" s="61"/>
      <c r="I901" s="236">
        <f t="shared" si="64"/>
        <v>0</v>
      </c>
    </row>
    <row r="902" spans="2:9" ht="18" customHeight="1">
      <c r="B902" s="20" t="s">
        <v>978</v>
      </c>
      <c r="C902" s="395"/>
      <c r="D902" s="398"/>
      <c r="E902" s="398"/>
      <c r="F902" s="400"/>
      <c r="G902" s="57">
        <v>11</v>
      </c>
      <c r="H902" s="61"/>
      <c r="I902" s="236">
        <f t="shared" si="64"/>
        <v>0</v>
      </c>
    </row>
    <row r="903" spans="2:9" ht="18" customHeight="1">
      <c r="B903" s="20" t="s">
        <v>979</v>
      </c>
      <c r="C903" s="394" t="s">
        <v>932</v>
      </c>
      <c r="D903" s="396">
        <v>180</v>
      </c>
      <c r="E903" s="396">
        <v>299.95</v>
      </c>
      <c r="F903" s="399" t="s">
        <v>933</v>
      </c>
      <c r="G903" s="57">
        <v>5.5</v>
      </c>
      <c r="H903" s="61"/>
      <c r="I903" s="236">
        <f>H903*180</f>
        <v>0</v>
      </c>
    </row>
    <row r="904" spans="2:9" ht="18" customHeight="1">
      <c r="B904" s="20" t="s">
        <v>980</v>
      </c>
      <c r="C904" s="395"/>
      <c r="D904" s="397"/>
      <c r="E904" s="397"/>
      <c r="F904" s="400"/>
      <c r="G904" s="57">
        <v>6</v>
      </c>
      <c r="H904" s="61"/>
      <c r="I904" s="236">
        <f t="shared" ref="I904:I926" si="65">H904*180</f>
        <v>0</v>
      </c>
    </row>
    <row r="905" spans="2:9" ht="18" customHeight="1">
      <c r="B905" s="20" t="s">
        <v>981</v>
      </c>
      <c r="C905" s="395"/>
      <c r="D905" s="397"/>
      <c r="E905" s="397"/>
      <c r="F905" s="400"/>
      <c r="G905" s="57">
        <v>6.5</v>
      </c>
      <c r="H905" s="61"/>
      <c r="I905" s="236">
        <f t="shared" si="65"/>
        <v>0</v>
      </c>
    </row>
    <row r="906" spans="2:9" ht="18" customHeight="1">
      <c r="B906" s="20" t="s">
        <v>982</v>
      </c>
      <c r="C906" s="395"/>
      <c r="D906" s="397"/>
      <c r="E906" s="397"/>
      <c r="F906" s="400"/>
      <c r="G906" s="57">
        <v>7</v>
      </c>
      <c r="H906" s="61"/>
      <c r="I906" s="236">
        <f t="shared" si="65"/>
        <v>0</v>
      </c>
    </row>
    <row r="907" spans="2:9" ht="18" customHeight="1">
      <c r="B907" s="20" t="s">
        <v>983</v>
      </c>
      <c r="C907" s="395"/>
      <c r="D907" s="397"/>
      <c r="E907" s="397"/>
      <c r="F907" s="400"/>
      <c r="G907" s="57">
        <v>7.5</v>
      </c>
      <c r="H907" s="61"/>
      <c r="I907" s="236">
        <f t="shared" si="65"/>
        <v>0</v>
      </c>
    </row>
    <row r="908" spans="2:9" ht="18" customHeight="1">
      <c r="B908" s="20" t="s">
        <v>984</v>
      </c>
      <c r="C908" s="395"/>
      <c r="D908" s="397"/>
      <c r="E908" s="397"/>
      <c r="F908" s="400"/>
      <c r="G908" s="57">
        <v>8</v>
      </c>
      <c r="H908" s="61"/>
      <c r="I908" s="236">
        <f t="shared" si="65"/>
        <v>0</v>
      </c>
    </row>
    <row r="909" spans="2:9" ht="18" customHeight="1">
      <c r="B909" s="20" t="s">
        <v>985</v>
      </c>
      <c r="C909" s="395"/>
      <c r="D909" s="397"/>
      <c r="E909" s="397"/>
      <c r="F909" s="400"/>
      <c r="G909" s="57">
        <v>8.5</v>
      </c>
      <c r="H909" s="61"/>
      <c r="I909" s="236">
        <f t="shared" si="65"/>
        <v>0</v>
      </c>
    </row>
    <row r="910" spans="2:9" ht="18" customHeight="1">
      <c r="B910" s="20" t="s">
        <v>986</v>
      </c>
      <c r="C910" s="395"/>
      <c r="D910" s="397"/>
      <c r="E910" s="397"/>
      <c r="F910" s="400"/>
      <c r="G910" s="57">
        <v>9</v>
      </c>
      <c r="H910" s="61"/>
      <c r="I910" s="236">
        <f t="shared" si="65"/>
        <v>0</v>
      </c>
    </row>
    <row r="911" spans="2:9" ht="18" customHeight="1">
      <c r="B911" s="20" t="s">
        <v>987</v>
      </c>
      <c r="C911" s="395"/>
      <c r="D911" s="397"/>
      <c r="E911" s="397"/>
      <c r="F911" s="400"/>
      <c r="G911" s="57">
        <v>9.5</v>
      </c>
      <c r="H911" s="61"/>
      <c r="I911" s="236">
        <f t="shared" si="65"/>
        <v>0</v>
      </c>
    </row>
    <row r="912" spans="2:9" ht="18" customHeight="1">
      <c r="B912" s="20" t="s">
        <v>988</v>
      </c>
      <c r="C912" s="395"/>
      <c r="D912" s="397"/>
      <c r="E912" s="397"/>
      <c r="F912" s="400"/>
      <c r="G912" s="57">
        <v>10</v>
      </c>
      <c r="H912" s="61"/>
      <c r="I912" s="236">
        <f t="shared" si="65"/>
        <v>0</v>
      </c>
    </row>
    <row r="913" spans="2:9" ht="18" customHeight="1">
      <c r="B913" s="20" t="s">
        <v>989</v>
      </c>
      <c r="C913" s="395"/>
      <c r="D913" s="397"/>
      <c r="E913" s="397"/>
      <c r="F913" s="400"/>
      <c r="G913" s="57">
        <v>10.5</v>
      </c>
      <c r="H913" s="61"/>
      <c r="I913" s="236">
        <f t="shared" si="65"/>
        <v>0</v>
      </c>
    </row>
    <row r="914" spans="2:9" ht="18" customHeight="1">
      <c r="B914" s="20" t="s">
        <v>990</v>
      </c>
      <c r="C914" s="395"/>
      <c r="D914" s="398"/>
      <c r="E914" s="398"/>
      <c r="F914" s="400"/>
      <c r="G914" s="57">
        <v>11</v>
      </c>
      <c r="H914" s="61"/>
      <c r="I914" s="236">
        <f t="shared" si="65"/>
        <v>0</v>
      </c>
    </row>
    <row r="915" spans="2:9" ht="18" customHeight="1">
      <c r="B915" s="20" t="s">
        <v>1457</v>
      </c>
      <c r="C915" s="394" t="s">
        <v>932</v>
      </c>
      <c r="D915" s="396">
        <v>180</v>
      </c>
      <c r="E915" s="396">
        <v>299.95</v>
      </c>
      <c r="F915" s="399" t="s">
        <v>1456</v>
      </c>
      <c r="G915" s="57">
        <v>5.5</v>
      </c>
      <c r="H915" s="61"/>
      <c r="I915" s="236">
        <f>H915*180</f>
        <v>0</v>
      </c>
    </row>
    <row r="916" spans="2:9" ht="18" customHeight="1">
      <c r="B916" s="20" t="s">
        <v>1458</v>
      </c>
      <c r="C916" s="395"/>
      <c r="D916" s="397"/>
      <c r="E916" s="397"/>
      <c r="F916" s="400"/>
      <c r="G916" s="57">
        <v>6</v>
      </c>
      <c r="H916" s="61"/>
      <c r="I916" s="236">
        <f t="shared" si="65"/>
        <v>0</v>
      </c>
    </row>
    <row r="917" spans="2:9" ht="18" customHeight="1">
      <c r="B917" s="20" t="s">
        <v>1459</v>
      </c>
      <c r="C917" s="395"/>
      <c r="D917" s="397"/>
      <c r="E917" s="397"/>
      <c r="F917" s="400"/>
      <c r="G917" s="57">
        <v>6.5</v>
      </c>
      <c r="H917" s="61"/>
      <c r="I917" s="236">
        <f t="shared" si="65"/>
        <v>0</v>
      </c>
    </row>
    <row r="918" spans="2:9" ht="18" customHeight="1">
      <c r="B918" s="20" t="s">
        <v>1460</v>
      </c>
      <c r="C918" s="395"/>
      <c r="D918" s="397"/>
      <c r="E918" s="397"/>
      <c r="F918" s="400"/>
      <c r="G918" s="57">
        <v>7</v>
      </c>
      <c r="H918" s="61"/>
      <c r="I918" s="236">
        <f t="shared" si="65"/>
        <v>0</v>
      </c>
    </row>
    <row r="919" spans="2:9" ht="18" customHeight="1">
      <c r="B919" s="20" t="s">
        <v>1461</v>
      </c>
      <c r="C919" s="395"/>
      <c r="D919" s="397"/>
      <c r="E919" s="397"/>
      <c r="F919" s="400"/>
      <c r="G919" s="57">
        <v>7.5</v>
      </c>
      <c r="H919" s="61"/>
      <c r="I919" s="236">
        <f t="shared" si="65"/>
        <v>0</v>
      </c>
    </row>
    <row r="920" spans="2:9" ht="18" customHeight="1">
      <c r="B920" s="20" t="s">
        <v>1462</v>
      </c>
      <c r="C920" s="395"/>
      <c r="D920" s="397"/>
      <c r="E920" s="397"/>
      <c r="F920" s="400"/>
      <c r="G920" s="57">
        <v>8</v>
      </c>
      <c r="H920" s="61"/>
      <c r="I920" s="236">
        <f t="shared" si="65"/>
        <v>0</v>
      </c>
    </row>
    <row r="921" spans="2:9" ht="18" customHeight="1">
      <c r="B921" s="20" t="s">
        <v>1463</v>
      </c>
      <c r="C921" s="395"/>
      <c r="D921" s="397"/>
      <c r="E921" s="397"/>
      <c r="F921" s="400"/>
      <c r="G921" s="57">
        <v>8.5</v>
      </c>
      <c r="H921" s="61"/>
      <c r="I921" s="236">
        <f t="shared" si="65"/>
        <v>0</v>
      </c>
    </row>
    <row r="922" spans="2:9" ht="18" customHeight="1">
      <c r="B922" s="20" t="s">
        <v>1464</v>
      </c>
      <c r="C922" s="395"/>
      <c r="D922" s="397"/>
      <c r="E922" s="397"/>
      <c r="F922" s="400"/>
      <c r="G922" s="57">
        <v>9</v>
      </c>
      <c r="H922" s="61"/>
      <c r="I922" s="236">
        <f t="shared" si="65"/>
        <v>0</v>
      </c>
    </row>
    <row r="923" spans="2:9" ht="18" customHeight="1">
      <c r="B923" s="20" t="s">
        <v>1465</v>
      </c>
      <c r="C923" s="395"/>
      <c r="D923" s="397"/>
      <c r="E923" s="397"/>
      <c r="F923" s="400"/>
      <c r="G923" s="57">
        <v>9.5</v>
      </c>
      <c r="H923" s="61"/>
      <c r="I923" s="236">
        <f t="shared" si="65"/>
        <v>0</v>
      </c>
    </row>
    <row r="924" spans="2:9" ht="18" customHeight="1">
      <c r="B924" s="20" t="s">
        <v>1466</v>
      </c>
      <c r="C924" s="395"/>
      <c r="D924" s="397"/>
      <c r="E924" s="397"/>
      <c r="F924" s="400"/>
      <c r="G924" s="57">
        <v>10</v>
      </c>
      <c r="H924" s="61"/>
      <c r="I924" s="236">
        <f t="shared" si="65"/>
        <v>0</v>
      </c>
    </row>
    <row r="925" spans="2:9" ht="18" customHeight="1">
      <c r="B925" s="20" t="s">
        <v>1467</v>
      </c>
      <c r="C925" s="395"/>
      <c r="D925" s="397"/>
      <c r="E925" s="397"/>
      <c r="F925" s="400"/>
      <c r="G925" s="57">
        <v>10.5</v>
      </c>
      <c r="H925" s="61"/>
      <c r="I925" s="236">
        <f t="shared" si="65"/>
        <v>0</v>
      </c>
    </row>
    <row r="926" spans="2:9" ht="18" customHeight="1">
      <c r="B926" s="20" t="s">
        <v>1468</v>
      </c>
      <c r="C926" s="395"/>
      <c r="D926" s="398"/>
      <c r="E926" s="398"/>
      <c r="F926" s="400"/>
      <c r="G926" s="57">
        <v>11</v>
      </c>
      <c r="H926" s="61"/>
      <c r="I926" s="236">
        <f t="shared" si="65"/>
        <v>0</v>
      </c>
    </row>
    <row r="927" spans="2:9" ht="18" customHeight="1">
      <c r="B927" s="20" t="s">
        <v>991</v>
      </c>
      <c r="C927" s="394" t="s">
        <v>1344</v>
      </c>
      <c r="D927" s="396">
        <v>162</v>
      </c>
      <c r="E927" s="396">
        <v>269.95</v>
      </c>
      <c r="F927" s="399" t="s">
        <v>75</v>
      </c>
      <c r="G927" s="57">
        <v>5.5</v>
      </c>
      <c r="H927" s="61"/>
      <c r="I927" s="236">
        <f>H927*162</f>
        <v>0</v>
      </c>
    </row>
    <row r="928" spans="2:9" ht="18" customHeight="1">
      <c r="B928" s="20" t="s">
        <v>992</v>
      </c>
      <c r="C928" s="395"/>
      <c r="D928" s="397"/>
      <c r="E928" s="397"/>
      <c r="F928" s="400"/>
      <c r="G928" s="57">
        <v>6</v>
      </c>
      <c r="H928" s="61"/>
      <c r="I928" s="236">
        <f t="shared" ref="I928:I962" si="66">H928*162</f>
        <v>0</v>
      </c>
    </row>
    <row r="929" spans="2:9" ht="18" customHeight="1">
      <c r="B929" s="20" t="s">
        <v>993</v>
      </c>
      <c r="C929" s="395"/>
      <c r="D929" s="397"/>
      <c r="E929" s="397"/>
      <c r="F929" s="400"/>
      <c r="G929" s="57">
        <v>6.5</v>
      </c>
      <c r="H929" s="61"/>
      <c r="I929" s="236">
        <f t="shared" si="66"/>
        <v>0</v>
      </c>
    </row>
    <row r="930" spans="2:9" ht="18" customHeight="1">
      <c r="B930" s="20" t="s">
        <v>994</v>
      </c>
      <c r="C930" s="395"/>
      <c r="D930" s="397"/>
      <c r="E930" s="397"/>
      <c r="F930" s="400"/>
      <c r="G930" s="57">
        <v>7</v>
      </c>
      <c r="H930" s="61"/>
      <c r="I930" s="236">
        <f t="shared" si="66"/>
        <v>0</v>
      </c>
    </row>
    <row r="931" spans="2:9" ht="18" customHeight="1">
      <c r="B931" s="20" t="s">
        <v>995</v>
      </c>
      <c r="C931" s="395"/>
      <c r="D931" s="397"/>
      <c r="E931" s="397"/>
      <c r="F931" s="400"/>
      <c r="G931" s="57">
        <v>7.5</v>
      </c>
      <c r="H931" s="61"/>
      <c r="I931" s="236">
        <f t="shared" si="66"/>
        <v>0</v>
      </c>
    </row>
    <row r="932" spans="2:9" ht="18" customHeight="1">
      <c r="B932" s="20" t="s">
        <v>996</v>
      </c>
      <c r="C932" s="395"/>
      <c r="D932" s="397"/>
      <c r="E932" s="397"/>
      <c r="F932" s="400"/>
      <c r="G932" s="57">
        <v>8</v>
      </c>
      <c r="H932" s="61"/>
      <c r="I932" s="236">
        <f t="shared" si="66"/>
        <v>0</v>
      </c>
    </row>
    <row r="933" spans="2:9" ht="18" customHeight="1">
      <c r="B933" s="20" t="s">
        <v>997</v>
      </c>
      <c r="C933" s="395"/>
      <c r="D933" s="397"/>
      <c r="E933" s="397"/>
      <c r="F933" s="400"/>
      <c r="G933" s="57">
        <v>8.5</v>
      </c>
      <c r="H933" s="61"/>
      <c r="I933" s="236">
        <f t="shared" si="66"/>
        <v>0</v>
      </c>
    </row>
    <row r="934" spans="2:9" ht="18" customHeight="1">
      <c r="B934" s="20" t="s">
        <v>998</v>
      </c>
      <c r="C934" s="395"/>
      <c r="D934" s="397"/>
      <c r="E934" s="397"/>
      <c r="F934" s="400"/>
      <c r="G934" s="57">
        <v>9</v>
      </c>
      <c r="H934" s="61"/>
      <c r="I934" s="236">
        <f t="shared" si="66"/>
        <v>0</v>
      </c>
    </row>
    <row r="935" spans="2:9" ht="18" customHeight="1">
      <c r="B935" s="20" t="s">
        <v>999</v>
      </c>
      <c r="C935" s="395"/>
      <c r="D935" s="397"/>
      <c r="E935" s="397"/>
      <c r="F935" s="400"/>
      <c r="G935" s="57">
        <v>9.5</v>
      </c>
      <c r="H935" s="61"/>
      <c r="I935" s="236">
        <f t="shared" si="66"/>
        <v>0</v>
      </c>
    </row>
    <row r="936" spans="2:9" ht="18" customHeight="1">
      <c r="B936" s="20" t="s">
        <v>1000</v>
      </c>
      <c r="C936" s="395"/>
      <c r="D936" s="397"/>
      <c r="E936" s="397"/>
      <c r="F936" s="400"/>
      <c r="G936" s="57">
        <v>10</v>
      </c>
      <c r="H936" s="61"/>
      <c r="I936" s="236">
        <f t="shared" si="66"/>
        <v>0</v>
      </c>
    </row>
    <row r="937" spans="2:9" ht="18" customHeight="1">
      <c r="B937" s="20" t="s">
        <v>1001</v>
      </c>
      <c r="C937" s="395"/>
      <c r="D937" s="397"/>
      <c r="E937" s="397"/>
      <c r="F937" s="400"/>
      <c r="G937" s="57">
        <v>10.5</v>
      </c>
      <c r="H937" s="61"/>
      <c r="I937" s="236">
        <f t="shared" si="66"/>
        <v>0</v>
      </c>
    </row>
    <row r="938" spans="2:9" ht="18" customHeight="1">
      <c r="B938" s="20" t="s">
        <v>1002</v>
      </c>
      <c r="C938" s="395"/>
      <c r="D938" s="398"/>
      <c r="E938" s="398"/>
      <c r="F938" s="400"/>
      <c r="G938" s="57">
        <v>11</v>
      </c>
      <c r="H938" s="61"/>
      <c r="I938" s="236">
        <f t="shared" si="66"/>
        <v>0</v>
      </c>
    </row>
    <row r="939" spans="2:9" ht="18" customHeight="1">
      <c r="B939" s="20" t="s">
        <v>1015</v>
      </c>
      <c r="C939" s="394" t="s">
        <v>1344</v>
      </c>
      <c r="D939" s="396">
        <v>162</v>
      </c>
      <c r="E939" s="396">
        <v>269.95</v>
      </c>
      <c r="F939" s="399" t="s">
        <v>934</v>
      </c>
      <c r="G939" s="57">
        <v>5.5</v>
      </c>
      <c r="H939" s="61"/>
      <c r="I939" s="236">
        <f>H939*162</f>
        <v>0</v>
      </c>
    </row>
    <row r="940" spans="2:9" ht="18" customHeight="1">
      <c r="B940" s="20" t="s">
        <v>1016</v>
      </c>
      <c r="C940" s="395"/>
      <c r="D940" s="397"/>
      <c r="E940" s="397"/>
      <c r="F940" s="400"/>
      <c r="G940" s="57">
        <v>6</v>
      </c>
      <c r="H940" s="61"/>
      <c r="I940" s="236">
        <f t="shared" si="66"/>
        <v>0</v>
      </c>
    </row>
    <row r="941" spans="2:9" ht="18" customHeight="1">
      <c r="B941" s="20" t="s">
        <v>1017</v>
      </c>
      <c r="C941" s="395"/>
      <c r="D941" s="397"/>
      <c r="E941" s="397"/>
      <c r="F941" s="400"/>
      <c r="G941" s="57">
        <v>6.5</v>
      </c>
      <c r="H941" s="61"/>
      <c r="I941" s="236">
        <f t="shared" si="66"/>
        <v>0</v>
      </c>
    </row>
    <row r="942" spans="2:9" ht="18" customHeight="1">
      <c r="B942" s="20" t="s">
        <v>1018</v>
      </c>
      <c r="C942" s="395"/>
      <c r="D942" s="397"/>
      <c r="E942" s="397"/>
      <c r="F942" s="400"/>
      <c r="G942" s="57">
        <v>7</v>
      </c>
      <c r="H942" s="61"/>
      <c r="I942" s="236">
        <f t="shared" si="66"/>
        <v>0</v>
      </c>
    </row>
    <row r="943" spans="2:9" ht="18" customHeight="1">
      <c r="B943" s="20" t="s">
        <v>1019</v>
      </c>
      <c r="C943" s="395"/>
      <c r="D943" s="397"/>
      <c r="E943" s="397"/>
      <c r="F943" s="400"/>
      <c r="G943" s="57">
        <v>7.5</v>
      </c>
      <c r="H943" s="61"/>
      <c r="I943" s="236">
        <f t="shared" si="66"/>
        <v>0</v>
      </c>
    </row>
    <row r="944" spans="2:9" ht="18" customHeight="1">
      <c r="B944" s="20" t="s">
        <v>1020</v>
      </c>
      <c r="C944" s="395"/>
      <c r="D944" s="397"/>
      <c r="E944" s="397"/>
      <c r="F944" s="400"/>
      <c r="G944" s="57">
        <v>8</v>
      </c>
      <c r="H944" s="61"/>
      <c r="I944" s="236">
        <f t="shared" si="66"/>
        <v>0</v>
      </c>
    </row>
    <row r="945" spans="2:9" ht="18" customHeight="1">
      <c r="B945" s="20" t="s">
        <v>1021</v>
      </c>
      <c r="C945" s="395"/>
      <c r="D945" s="397"/>
      <c r="E945" s="397"/>
      <c r="F945" s="400"/>
      <c r="G945" s="57">
        <v>8.5</v>
      </c>
      <c r="H945" s="61"/>
      <c r="I945" s="236">
        <f t="shared" si="66"/>
        <v>0</v>
      </c>
    </row>
    <row r="946" spans="2:9" ht="18" customHeight="1">
      <c r="B946" s="20" t="s">
        <v>1022</v>
      </c>
      <c r="C946" s="395"/>
      <c r="D946" s="397"/>
      <c r="E946" s="397"/>
      <c r="F946" s="400"/>
      <c r="G946" s="57">
        <v>9</v>
      </c>
      <c r="H946" s="61"/>
      <c r="I946" s="236">
        <f t="shared" si="66"/>
        <v>0</v>
      </c>
    </row>
    <row r="947" spans="2:9" ht="18" customHeight="1">
      <c r="B947" s="20" t="s">
        <v>1023</v>
      </c>
      <c r="C947" s="395"/>
      <c r="D947" s="397"/>
      <c r="E947" s="397"/>
      <c r="F947" s="400"/>
      <c r="G947" s="57">
        <v>9.5</v>
      </c>
      <c r="H947" s="61"/>
      <c r="I947" s="236">
        <f t="shared" si="66"/>
        <v>0</v>
      </c>
    </row>
    <row r="948" spans="2:9" ht="18" customHeight="1">
      <c r="B948" s="20" t="s">
        <v>1024</v>
      </c>
      <c r="C948" s="395"/>
      <c r="D948" s="397"/>
      <c r="E948" s="397"/>
      <c r="F948" s="400"/>
      <c r="G948" s="57">
        <v>10</v>
      </c>
      <c r="H948" s="61"/>
      <c r="I948" s="236">
        <f t="shared" si="66"/>
        <v>0</v>
      </c>
    </row>
    <row r="949" spans="2:9" ht="18" customHeight="1">
      <c r="B949" s="20" t="s">
        <v>1025</v>
      </c>
      <c r="C949" s="395"/>
      <c r="D949" s="397"/>
      <c r="E949" s="397"/>
      <c r="F949" s="400"/>
      <c r="G949" s="57">
        <v>10.5</v>
      </c>
      <c r="H949" s="61"/>
      <c r="I949" s="236">
        <f t="shared" si="66"/>
        <v>0</v>
      </c>
    </row>
    <row r="950" spans="2:9" ht="18" customHeight="1">
      <c r="B950" s="20" t="s">
        <v>1026</v>
      </c>
      <c r="C950" s="395"/>
      <c r="D950" s="398"/>
      <c r="E950" s="398"/>
      <c r="F950" s="400"/>
      <c r="G950" s="57">
        <v>11</v>
      </c>
      <c r="H950" s="61"/>
      <c r="I950" s="236">
        <f t="shared" si="66"/>
        <v>0</v>
      </c>
    </row>
    <row r="951" spans="2:9" ht="18" customHeight="1">
      <c r="B951" s="20" t="s">
        <v>1003</v>
      </c>
      <c r="C951" s="394" t="s">
        <v>1344</v>
      </c>
      <c r="D951" s="396">
        <v>162</v>
      </c>
      <c r="E951" s="396">
        <v>269.95</v>
      </c>
      <c r="F951" s="399" t="s">
        <v>935</v>
      </c>
      <c r="G951" s="57">
        <v>5.5</v>
      </c>
      <c r="H951" s="61"/>
      <c r="I951" s="236">
        <f>H951*162</f>
        <v>0</v>
      </c>
    </row>
    <row r="952" spans="2:9" ht="18" customHeight="1">
      <c r="B952" s="20" t="s">
        <v>1004</v>
      </c>
      <c r="C952" s="395"/>
      <c r="D952" s="397"/>
      <c r="E952" s="397"/>
      <c r="F952" s="400"/>
      <c r="G952" s="57">
        <v>6</v>
      </c>
      <c r="H952" s="61"/>
      <c r="I952" s="236">
        <f t="shared" si="66"/>
        <v>0</v>
      </c>
    </row>
    <row r="953" spans="2:9" ht="18" customHeight="1">
      <c r="B953" s="20" t="s">
        <v>1005</v>
      </c>
      <c r="C953" s="395"/>
      <c r="D953" s="397"/>
      <c r="E953" s="397"/>
      <c r="F953" s="400"/>
      <c r="G953" s="57">
        <v>6.5</v>
      </c>
      <c r="H953" s="61"/>
      <c r="I953" s="236">
        <f t="shared" si="66"/>
        <v>0</v>
      </c>
    </row>
    <row r="954" spans="2:9" ht="18" customHeight="1">
      <c r="B954" s="20" t="s">
        <v>1006</v>
      </c>
      <c r="C954" s="395"/>
      <c r="D954" s="397"/>
      <c r="E954" s="397"/>
      <c r="F954" s="400"/>
      <c r="G954" s="57">
        <v>7</v>
      </c>
      <c r="H954" s="61"/>
      <c r="I954" s="236">
        <f t="shared" si="66"/>
        <v>0</v>
      </c>
    </row>
    <row r="955" spans="2:9" ht="18" customHeight="1">
      <c r="B955" s="20" t="s">
        <v>1007</v>
      </c>
      <c r="C955" s="395"/>
      <c r="D955" s="397"/>
      <c r="E955" s="397"/>
      <c r="F955" s="400"/>
      <c r="G955" s="57">
        <v>7.5</v>
      </c>
      <c r="H955" s="61"/>
      <c r="I955" s="236">
        <f t="shared" si="66"/>
        <v>0</v>
      </c>
    </row>
    <row r="956" spans="2:9" ht="18" customHeight="1">
      <c r="B956" s="20" t="s">
        <v>1008</v>
      </c>
      <c r="C956" s="395"/>
      <c r="D956" s="397"/>
      <c r="E956" s="397"/>
      <c r="F956" s="400"/>
      <c r="G956" s="57">
        <v>8</v>
      </c>
      <c r="H956" s="61"/>
      <c r="I956" s="236">
        <f t="shared" si="66"/>
        <v>0</v>
      </c>
    </row>
    <row r="957" spans="2:9" ht="18" customHeight="1">
      <c r="B957" s="20" t="s">
        <v>1009</v>
      </c>
      <c r="C957" s="395"/>
      <c r="D957" s="397"/>
      <c r="E957" s="397"/>
      <c r="F957" s="400"/>
      <c r="G957" s="57">
        <v>8.5</v>
      </c>
      <c r="H957" s="61"/>
      <c r="I957" s="236">
        <f t="shared" si="66"/>
        <v>0</v>
      </c>
    </row>
    <row r="958" spans="2:9" ht="18" customHeight="1">
      <c r="B958" s="20" t="s">
        <v>1010</v>
      </c>
      <c r="C958" s="395"/>
      <c r="D958" s="397"/>
      <c r="E958" s="397"/>
      <c r="F958" s="400"/>
      <c r="G958" s="57">
        <v>9</v>
      </c>
      <c r="H958" s="61"/>
      <c r="I958" s="236">
        <f t="shared" si="66"/>
        <v>0</v>
      </c>
    </row>
    <row r="959" spans="2:9" ht="18" customHeight="1">
      <c r="B959" s="20" t="s">
        <v>1011</v>
      </c>
      <c r="C959" s="395"/>
      <c r="D959" s="397"/>
      <c r="E959" s="397"/>
      <c r="F959" s="400"/>
      <c r="G959" s="57">
        <v>9.5</v>
      </c>
      <c r="H959" s="61"/>
      <c r="I959" s="236">
        <f t="shared" si="66"/>
        <v>0</v>
      </c>
    </row>
    <row r="960" spans="2:9" ht="18" customHeight="1">
      <c r="B960" s="20" t="s">
        <v>1012</v>
      </c>
      <c r="C960" s="395"/>
      <c r="D960" s="397"/>
      <c r="E960" s="397"/>
      <c r="F960" s="400"/>
      <c r="G960" s="57">
        <v>10</v>
      </c>
      <c r="H960" s="61"/>
      <c r="I960" s="236">
        <f t="shared" si="66"/>
        <v>0</v>
      </c>
    </row>
    <row r="961" spans="2:9" ht="18" customHeight="1">
      <c r="B961" s="20" t="s">
        <v>1013</v>
      </c>
      <c r="C961" s="395"/>
      <c r="D961" s="397"/>
      <c r="E961" s="397"/>
      <c r="F961" s="400"/>
      <c r="G961" s="57">
        <v>10.5</v>
      </c>
      <c r="H961" s="61"/>
      <c r="I961" s="236">
        <f t="shared" si="66"/>
        <v>0</v>
      </c>
    </row>
    <row r="962" spans="2:9" ht="18" customHeight="1">
      <c r="B962" s="20" t="s">
        <v>1014</v>
      </c>
      <c r="C962" s="395"/>
      <c r="D962" s="398"/>
      <c r="E962" s="398"/>
      <c r="F962" s="400"/>
      <c r="G962" s="57">
        <v>11</v>
      </c>
      <c r="H962" s="61"/>
      <c r="I962" s="236">
        <f t="shared" si="66"/>
        <v>0</v>
      </c>
    </row>
    <row r="963" spans="2:9" ht="18" customHeight="1">
      <c r="B963" s="20" t="s">
        <v>1027</v>
      </c>
      <c r="C963" s="418" t="s">
        <v>1469</v>
      </c>
      <c r="D963" s="396">
        <v>144</v>
      </c>
      <c r="E963" s="396">
        <v>239.95</v>
      </c>
      <c r="F963" s="399" t="s">
        <v>610</v>
      </c>
      <c r="G963" s="57">
        <v>5.5</v>
      </c>
      <c r="H963" s="61"/>
      <c r="I963" s="236">
        <f>H963*138</f>
        <v>0</v>
      </c>
    </row>
    <row r="964" spans="2:9" ht="18" customHeight="1">
      <c r="B964" s="20" t="s">
        <v>1028</v>
      </c>
      <c r="C964" s="419"/>
      <c r="D964" s="397"/>
      <c r="E964" s="397"/>
      <c r="F964" s="400"/>
      <c r="G964" s="57">
        <v>6</v>
      </c>
      <c r="H964" s="61"/>
      <c r="I964" s="236">
        <f t="shared" ref="I964:I986" si="67">H964*138</f>
        <v>0</v>
      </c>
    </row>
    <row r="965" spans="2:9" ht="18" customHeight="1">
      <c r="B965" s="20" t="s">
        <v>1029</v>
      </c>
      <c r="C965" s="419"/>
      <c r="D965" s="397"/>
      <c r="E965" s="397"/>
      <c r="F965" s="400"/>
      <c r="G965" s="57">
        <v>6.5</v>
      </c>
      <c r="H965" s="61"/>
      <c r="I965" s="236">
        <f t="shared" si="67"/>
        <v>0</v>
      </c>
    </row>
    <row r="966" spans="2:9" ht="18" customHeight="1">
      <c r="B966" s="20" t="s">
        <v>1030</v>
      </c>
      <c r="C966" s="419"/>
      <c r="D966" s="397"/>
      <c r="E966" s="397"/>
      <c r="F966" s="400"/>
      <c r="G966" s="57">
        <v>7</v>
      </c>
      <c r="H966" s="61"/>
      <c r="I966" s="236">
        <f t="shared" si="67"/>
        <v>0</v>
      </c>
    </row>
    <row r="967" spans="2:9" ht="18" customHeight="1">
      <c r="B967" s="20" t="s">
        <v>1031</v>
      </c>
      <c r="C967" s="419"/>
      <c r="D967" s="397"/>
      <c r="E967" s="397"/>
      <c r="F967" s="400"/>
      <c r="G967" s="57">
        <v>7.5</v>
      </c>
      <c r="H967" s="61"/>
      <c r="I967" s="236">
        <f t="shared" si="67"/>
        <v>0</v>
      </c>
    </row>
    <row r="968" spans="2:9" ht="18" customHeight="1">
      <c r="B968" s="20" t="s">
        <v>1032</v>
      </c>
      <c r="C968" s="419"/>
      <c r="D968" s="397"/>
      <c r="E968" s="397"/>
      <c r="F968" s="400"/>
      <c r="G968" s="57">
        <v>8</v>
      </c>
      <c r="H968" s="61"/>
      <c r="I968" s="236">
        <f t="shared" si="67"/>
        <v>0</v>
      </c>
    </row>
    <row r="969" spans="2:9" ht="18" customHeight="1">
      <c r="B969" s="20" t="s">
        <v>1033</v>
      </c>
      <c r="C969" s="419"/>
      <c r="D969" s="397"/>
      <c r="E969" s="397"/>
      <c r="F969" s="400"/>
      <c r="G969" s="57">
        <v>8.5</v>
      </c>
      <c r="H969" s="61"/>
      <c r="I969" s="236">
        <f t="shared" si="67"/>
        <v>0</v>
      </c>
    </row>
    <row r="970" spans="2:9" ht="18" customHeight="1">
      <c r="B970" s="20" t="s">
        <v>1034</v>
      </c>
      <c r="C970" s="419"/>
      <c r="D970" s="397"/>
      <c r="E970" s="397"/>
      <c r="F970" s="400"/>
      <c r="G970" s="57">
        <v>9</v>
      </c>
      <c r="H970" s="61"/>
      <c r="I970" s="236">
        <f t="shared" si="67"/>
        <v>0</v>
      </c>
    </row>
    <row r="971" spans="2:9" ht="18" customHeight="1">
      <c r="B971" s="20" t="s">
        <v>1035</v>
      </c>
      <c r="C971" s="419"/>
      <c r="D971" s="397"/>
      <c r="E971" s="397"/>
      <c r="F971" s="400"/>
      <c r="G971" s="57">
        <v>9.5</v>
      </c>
      <c r="H971" s="61"/>
      <c r="I971" s="236">
        <f t="shared" si="67"/>
        <v>0</v>
      </c>
    </row>
    <row r="972" spans="2:9" ht="18" customHeight="1">
      <c r="B972" s="20" t="s">
        <v>1036</v>
      </c>
      <c r="C972" s="419"/>
      <c r="D972" s="397"/>
      <c r="E972" s="397"/>
      <c r="F972" s="400"/>
      <c r="G972" s="57">
        <v>10</v>
      </c>
      <c r="H972" s="61"/>
      <c r="I972" s="236">
        <f t="shared" si="67"/>
        <v>0</v>
      </c>
    </row>
    <row r="973" spans="2:9" ht="18" customHeight="1">
      <c r="B973" s="20" t="s">
        <v>1037</v>
      </c>
      <c r="C973" s="419"/>
      <c r="D973" s="397"/>
      <c r="E973" s="397"/>
      <c r="F973" s="400"/>
      <c r="G973" s="57">
        <v>10.5</v>
      </c>
      <c r="H973" s="61"/>
      <c r="I973" s="236">
        <f t="shared" si="67"/>
        <v>0</v>
      </c>
    </row>
    <row r="974" spans="2:9" ht="18" customHeight="1">
      <c r="B974" s="20" t="s">
        <v>1038</v>
      </c>
      <c r="C974" s="419"/>
      <c r="D974" s="398"/>
      <c r="E974" s="398"/>
      <c r="F974" s="400"/>
      <c r="G974" s="57">
        <v>11</v>
      </c>
      <c r="H974" s="61"/>
      <c r="I974" s="236">
        <f t="shared" si="67"/>
        <v>0</v>
      </c>
    </row>
    <row r="975" spans="2:9" ht="18" customHeight="1">
      <c r="B975" s="20" t="s">
        <v>1039</v>
      </c>
      <c r="C975" s="418" t="s">
        <v>1345</v>
      </c>
      <c r="D975" s="396">
        <v>144</v>
      </c>
      <c r="E975" s="396">
        <v>239.95</v>
      </c>
      <c r="F975" s="399" t="s">
        <v>936</v>
      </c>
      <c r="G975" s="57">
        <v>5.5</v>
      </c>
      <c r="H975" s="61"/>
      <c r="I975" s="236">
        <f>H975*138</f>
        <v>0</v>
      </c>
    </row>
    <row r="976" spans="2:9" ht="18" customHeight="1">
      <c r="B976" s="20" t="s">
        <v>1040</v>
      </c>
      <c r="C976" s="419"/>
      <c r="D976" s="397"/>
      <c r="E976" s="397"/>
      <c r="F976" s="400"/>
      <c r="G976" s="57">
        <v>6</v>
      </c>
      <c r="H976" s="61"/>
      <c r="I976" s="236">
        <f t="shared" si="67"/>
        <v>0</v>
      </c>
    </row>
    <row r="977" spans="2:9" ht="18" customHeight="1">
      <c r="B977" s="20" t="s">
        <v>1041</v>
      </c>
      <c r="C977" s="419"/>
      <c r="D977" s="397"/>
      <c r="E977" s="397"/>
      <c r="F977" s="400"/>
      <c r="G977" s="57">
        <v>6.5</v>
      </c>
      <c r="H977" s="61"/>
      <c r="I977" s="236">
        <f t="shared" si="67"/>
        <v>0</v>
      </c>
    </row>
    <row r="978" spans="2:9" ht="18" customHeight="1">
      <c r="B978" s="20" t="s">
        <v>1042</v>
      </c>
      <c r="C978" s="419"/>
      <c r="D978" s="397"/>
      <c r="E978" s="397"/>
      <c r="F978" s="400"/>
      <c r="G978" s="57">
        <v>7</v>
      </c>
      <c r="H978" s="61"/>
      <c r="I978" s="236">
        <f t="shared" si="67"/>
        <v>0</v>
      </c>
    </row>
    <row r="979" spans="2:9" ht="18" customHeight="1">
      <c r="B979" s="20" t="s">
        <v>1043</v>
      </c>
      <c r="C979" s="419"/>
      <c r="D979" s="397"/>
      <c r="E979" s="397"/>
      <c r="F979" s="400"/>
      <c r="G979" s="57">
        <v>7.5</v>
      </c>
      <c r="H979" s="61"/>
      <c r="I979" s="236">
        <f t="shared" si="67"/>
        <v>0</v>
      </c>
    </row>
    <row r="980" spans="2:9" ht="18" customHeight="1">
      <c r="B980" s="20" t="s">
        <v>1044</v>
      </c>
      <c r="C980" s="419"/>
      <c r="D980" s="397"/>
      <c r="E980" s="397"/>
      <c r="F980" s="400"/>
      <c r="G980" s="57">
        <v>8</v>
      </c>
      <c r="H980" s="61"/>
      <c r="I980" s="236">
        <f t="shared" si="67"/>
        <v>0</v>
      </c>
    </row>
    <row r="981" spans="2:9" ht="18" customHeight="1">
      <c r="B981" s="20" t="s">
        <v>1045</v>
      </c>
      <c r="C981" s="419"/>
      <c r="D981" s="397"/>
      <c r="E981" s="397"/>
      <c r="F981" s="400"/>
      <c r="G981" s="57">
        <v>8.5</v>
      </c>
      <c r="H981" s="61"/>
      <c r="I981" s="236">
        <f t="shared" si="67"/>
        <v>0</v>
      </c>
    </row>
    <row r="982" spans="2:9" ht="18" customHeight="1">
      <c r="B982" s="20" t="s">
        <v>1046</v>
      </c>
      <c r="C982" s="419"/>
      <c r="D982" s="397"/>
      <c r="E982" s="397"/>
      <c r="F982" s="400"/>
      <c r="G982" s="57">
        <v>9</v>
      </c>
      <c r="H982" s="61"/>
      <c r="I982" s="236">
        <f t="shared" si="67"/>
        <v>0</v>
      </c>
    </row>
    <row r="983" spans="2:9" ht="18" customHeight="1">
      <c r="B983" s="20" t="s">
        <v>1047</v>
      </c>
      <c r="C983" s="419"/>
      <c r="D983" s="397"/>
      <c r="E983" s="397"/>
      <c r="F983" s="400"/>
      <c r="G983" s="57">
        <v>9.5</v>
      </c>
      <c r="H983" s="61"/>
      <c r="I983" s="236">
        <f t="shared" si="67"/>
        <v>0</v>
      </c>
    </row>
    <row r="984" spans="2:9" ht="18" customHeight="1">
      <c r="B984" s="20" t="s">
        <v>1048</v>
      </c>
      <c r="C984" s="419"/>
      <c r="D984" s="397"/>
      <c r="E984" s="397"/>
      <c r="F984" s="400"/>
      <c r="G984" s="57">
        <v>10</v>
      </c>
      <c r="H984" s="61"/>
      <c r="I984" s="236">
        <f t="shared" si="67"/>
        <v>0</v>
      </c>
    </row>
    <row r="985" spans="2:9" ht="18" customHeight="1">
      <c r="B985" s="20" t="s">
        <v>1049</v>
      </c>
      <c r="C985" s="419"/>
      <c r="D985" s="397"/>
      <c r="E985" s="397"/>
      <c r="F985" s="400"/>
      <c r="G985" s="57">
        <v>10.5</v>
      </c>
      <c r="H985" s="61"/>
      <c r="I985" s="236">
        <f t="shared" si="67"/>
        <v>0</v>
      </c>
    </row>
    <row r="986" spans="2:9" ht="18" customHeight="1">
      <c r="B986" s="20" t="s">
        <v>1050</v>
      </c>
      <c r="C986" s="419"/>
      <c r="D986" s="398"/>
      <c r="E986" s="398"/>
      <c r="F986" s="400"/>
      <c r="G986" s="57">
        <v>11</v>
      </c>
      <c r="H986" s="61"/>
      <c r="I986" s="236">
        <f t="shared" si="67"/>
        <v>0</v>
      </c>
    </row>
    <row r="987" spans="2:9" ht="18" customHeight="1">
      <c r="B987" s="20" t="s">
        <v>1051</v>
      </c>
      <c r="C987" s="394" t="s">
        <v>1346</v>
      </c>
      <c r="D987" s="396">
        <v>150</v>
      </c>
      <c r="E987" s="396">
        <v>249.95</v>
      </c>
      <c r="F987" s="399" t="s">
        <v>937</v>
      </c>
      <c r="G987" s="57">
        <v>5.5</v>
      </c>
      <c r="H987" s="61"/>
      <c r="I987" s="236">
        <f>H987*150</f>
        <v>0</v>
      </c>
    </row>
    <row r="988" spans="2:9" ht="18" customHeight="1">
      <c r="B988" s="20" t="s">
        <v>1053</v>
      </c>
      <c r="C988" s="395"/>
      <c r="D988" s="397"/>
      <c r="E988" s="397"/>
      <c r="F988" s="400"/>
      <c r="G988" s="57">
        <v>6</v>
      </c>
      <c r="H988" s="61"/>
      <c r="I988" s="236">
        <f t="shared" ref="I988:I1010" si="68">H988*150</f>
        <v>0</v>
      </c>
    </row>
    <row r="989" spans="2:9" ht="18" customHeight="1">
      <c r="B989" s="20" t="s">
        <v>1052</v>
      </c>
      <c r="C989" s="395"/>
      <c r="D989" s="397"/>
      <c r="E989" s="397"/>
      <c r="F989" s="400"/>
      <c r="G989" s="57">
        <v>6.5</v>
      </c>
      <c r="H989" s="61"/>
      <c r="I989" s="236">
        <f t="shared" si="68"/>
        <v>0</v>
      </c>
    </row>
    <row r="990" spans="2:9" ht="18" customHeight="1">
      <c r="B990" s="20" t="s">
        <v>1054</v>
      </c>
      <c r="C990" s="395"/>
      <c r="D990" s="397"/>
      <c r="E990" s="397"/>
      <c r="F990" s="400"/>
      <c r="G990" s="57">
        <v>7</v>
      </c>
      <c r="H990" s="61"/>
      <c r="I990" s="236">
        <f t="shared" si="68"/>
        <v>0</v>
      </c>
    </row>
    <row r="991" spans="2:9" ht="18" customHeight="1">
      <c r="B991" s="20" t="s">
        <v>1055</v>
      </c>
      <c r="C991" s="395"/>
      <c r="D991" s="397"/>
      <c r="E991" s="397"/>
      <c r="F991" s="400"/>
      <c r="G991" s="57">
        <v>7.5</v>
      </c>
      <c r="H991" s="61"/>
      <c r="I991" s="236">
        <f t="shared" si="68"/>
        <v>0</v>
      </c>
    </row>
    <row r="992" spans="2:9" ht="18" customHeight="1">
      <c r="B992" s="20" t="s">
        <v>1056</v>
      </c>
      <c r="C992" s="395"/>
      <c r="D992" s="397"/>
      <c r="E992" s="397"/>
      <c r="F992" s="400"/>
      <c r="G992" s="57">
        <v>8</v>
      </c>
      <c r="H992" s="61"/>
      <c r="I992" s="236">
        <f t="shared" si="68"/>
        <v>0</v>
      </c>
    </row>
    <row r="993" spans="2:9" ht="18" customHeight="1">
      <c r="B993" s="20" t="s">
        <v>1057</v>
      </c>
      <c r="C993" s="395"/>
      <c r="D993" s="397"/>
      <c r="E993" s="397"/>
      <c r="F993" s="400"/>
      <c r="G993" s="57">
        <v>8.5</v>
      </c>
      <c r="H993" s="61"/>
      <c r="I993" s="236">
        <f t="shared" si="68"/>
        <v>0</v>
      </c>
    </row>
    <row r="994" spans="2:9" ht="18" customHeight="1">
      <c r="B994" s="20" t="s">
        <v>1058</v>
      </c>
      <c r="C994" s="395"/>
      <c r="D994" s="397"/>
      <c r="E994" s="397"/>
      <c r="F994" s="400"/>
      <c r="G994" s="57">
        <v>9</v>
      </c>
      <c r="H994" s="61"/>
      <c r="I994" s="236">
        <f t="shared" si="68"/>
        <v>0</v>
      </c>
    </row>
    <row r="995" spans="2:9" ht="18" customHeight="1">
      <c r="B995" s="20" t="s">
        <v>1059</v>
      </c>
      <c r="C995" s="395"/>
      <c r="D995" s="397"/>
      <c r="E995" s="397"/>
      <c r="F995" s="400"/>
      <c r="G995" s="57">
        <v>9.5</v>
      </c>
      <c r="H995" s="61"/>
      <c r="I995" s="236">
        <f t="shared" si="68"/>
        <v>0</v>
      </c>
    </row>
    <row r="996" spans="2:9" ht="18" customHeight="1">
      <c r="B996" s="20" t="s">
        <v>1060</v>
      </c>
      <c r="C996" s="395"/>
      <c r="D996" s="397"/>
      <c r="E996" s="397"/>
      <c r="F996" s="400"/>
      <c r="G996" s="57">
        <v>10</v>
      </c>
      <c r="H996" s="61"/>
      <c r="I996" s="236">
        <f t="shared" si="68"/>
        <v>0</v>
      </c>
    </row>
    <row r="997" spans="2:9" ht="18" customHeight="1">
      <c r="B997" s="20" t="s">
        <v>1061</v>
      </c>
      <c r="C997" s="395"/>
      <c r="D997" s="397"/>
      <c r="E997" s="397"/>
      <c r="F997" s="400"/>
      <c r="G997" s="57">
        <v>10.5</v>
      </c>
      <c r="H997" s="61"/>
      <c r="I997" s="236">
        <f t="shared" si="68"/>
        <v>0</v>
      </c>
    </row>
    <row r="998" spans="2:9" ht="18" customHeight="1">
      <c r="B998" s="20" t="s">
        <v>1551</v>
      </c>
      <c r="C998" s="395"/>
      <c r="D998" s="398"/>
      <c r="E998" s="398"/>
      <c r="F998" s="400"/>
      <c r="G998" s="57">
        <v>11</v>
      </c>
      <c r="H998" s="61"/>
      <c r="I998" s="236">
        <f t="shared" si="68"/>
        <v>0</v>
      </c>
    </row>
    <row r="999" spans="2:9" ht="18" customHeight="1">
      <c r="B999" s="20" t="s">
        <v>1062</v>
      </c>
      <c r="C999" s="394" t="s">
        <v>1346</v>
      </c>
      <c r="D999" s="396">
        <v>150</v>
      </c>
      <c r="E999" s="396">
        <v>249.95</v>
      </c>
      <c r="F999" s="399" t="s">
        <v>938</v>
      </c>
      <c r="G999" s="57">
        <v>5.5</v>
      </c>
      <c r="H999" s="61"/>
      <c r="I999" s="236">
        <f>H999*150</f>
        <v>0</v>
      </c>
    </row>
    <row r="1000" spans="2:9" ht="18" customHeight="1">
      <c r="B1000" s="20" t="s">
        <v>1063</v>
      </c>
      <c r="C1000" s="395"/>
      <c r="D1000" s="397"/>
      <c r="E1000" s="397"/>
      <c r="F1000" s="400"/>
      <c r="G1000" s="57">
        <v>6</v>
      </c>
      <c r="H1000" s="61"/>
      <c r="I1000" s="236">
        <f t="shared" si="68"/>
        <v>0</v>
      </c>
    </row>
    <row r="1001" spans="2:9" ht="18" customHeight="1">
      <c r="B1001" s="20" t="s">
        <v>1064</v>
      </c>
      <c r="C1001" s="395"/>
      <c r="D1001" s="397"/>
      <c r="E1001" s="397"/>
      <c r="F1001" s="400"/>
      <c r="G1001" s="57">
        <v>6.5</v>
      </c>
      <c r="H1001" s="61"/>
      <c r="I1001" s="236">
        <f t="shared" si="68"/>
        <v>0</v>
      </c>
    </row>
    <row r="1002" spans="2:9" ht="18" customHeight="1">
      <c r="B1002" s="20" t="s">
        <v>1065</v>
      </c>
      <c r="C1002" s="395"/>
      <c r="D1002" s="397"/>
      <c r="E1002" s="397"/>
      <c r="F1002" s="400"/>
      <c r="G1002" s="57">
        <v>7</v>
      </c>
      <c r="H1002" s="61"/>
      <c r="I1002" s="236">
        <f t="shared" si="68"/>
        <v>0</v>
      </c>
    </row>
    <row r="1003" spans="2:9" ht="18" customHeight="1">
      <c r="B1003" s="20" t="s">
        <v>1066</v>
      </c>
      <c r="C1003" s="395"/>
      <c r="D1003" s="397"/>
      <c r="E1003" s="397"/>
      <c r="F1003" s="400"/>
      <c r="G1003" s="57">
        <v>7.5</v>
      </c>
      <c r="H1003" s="61"/>
      <c r="I1003" s="236">
        <f t="shared" si="68"/>
        <v>0</v>
      </c>
    </row>
    <row r="1004" spans="2:9" ht="18" customHeight="1">
      <c r="B1004" s="20" t="s">
        <v>1067</v>
      </c>
      <c r="C1004" s="395"/>
      <c r="D1004" s="397"/>
      <c r="E1004" s="397"/>
      <c r="F1004" s="400"/>
      <c r="G1004" s="57">
        <v>8</v>
      </c>
      <c r="H1004" s="61"/>
      <c r="I1004" s="236">
        <f t="shared" si="68"/>
        <v>0</v>
      </c>
    </row>
    <row r="1005" spans="2:9" ht="18" customHeight="1">
      <c r="B1005" s="20" t="s">
        <v>1068</v>
      </c>
      <c r="C1005" s="395"/>
      <c r="D1005" s="397"/>
      <c r="E1005" s="397"/>
      <c r="F1005" s="400"/>
      <c r="G1005" s="57">
        <v>8.5</v>
      </c>
      <c r="H1005" s="61"/>
      <c r="I1005" s="236">
        <f t="shared" si="68"/>
        <v>0</v>
      </c>
    </row>
    <row r="1006" spans="2:9" ht="18" customHeight="1">
      <c r="B1006" s="20" t="s">
        <v>1069</v>
      </c>
      <c r="C1006" s="395"/>
      <c r="D1006" s="397"/>
      <c r="E1006" s="397"/>
      <c r="F1006" s="400"/>
      <c r="G1006" s="57">
        <v>9</v>
      </c>
      <c r="H1006" s="61"/>
      <c r="I1006" s="236">
        <f t="shared" si="68"/>
        <v>0</v>
      </c>
    </row>
    <row r="1007" spans="2:9" ht="18" customHeight="1">
      <c r="B1007" s="20" t="s">
        <v>1070</v>
      </c>
      <c r="C1007" s="395"/>
      <c r="D1007" s="397"/>
      <c r="E1007" s="397"/>
      <c r="F1007" s="400"/>
      <c r="G1007" s="57">
        <v>9.5</v>
      </c>
      <c r="H1007" s="61"/>
      <c r="I1007" s="236">
        <f t="shared" si="68"/>
        <v>0</v>
      </c>
    </row>
    <row r="1008" spans="2:9" ht="18" customHeight="1">
      <c r="B1008" s="20" t="s">
        <v>1071</v>
      </c>
      <c r="C1008" s="395"/>
      <c r="D1008" s="397"/>
      <c r="E1008" s="397"/>
      <c r="F1008" s="400"/>
      <c r="G1008" s="57">
        <v>10</v>
      </c>
      <c r="H1008" s="61"/>
      <c r="I1008" s="236">
        <f t="shared" si="68"/>
        <v>0</v>
      </c>
    </row>
    <row r="1009" spans="2:9" ht="18" customHeight="1">
      <c r="B1009" s="20" t="s">
        <v>1072</v>
      </c>
      <c r="C1009" s="395"/>
      <c r="D1009" s="397"/>
      <c r="E1009" s="397"/>
      <c r="F1009" s="400"/>
      <c r="G1009" s="57">
        <v>10.5</v>
      </c>
      <c r="H1009" s="61"/>
      <c r="I1009" s="236">
        <f t="shared" si="68"/>
        <v>0</v>
      </c>
    </row>
    <row r="1010" spans="2:9" ht="18" customHeight="1">
      <c r="B1010" s="20" t="s">
        <v>1085</v>
      </c>
      <c r="C1010" s="395"/>
      <c r="D1010" s="398"/>
      <c r="E1010" s="398"/>
      <c r="F1010" s="400"/>
      <c r="G1010" s="57">
        <v>11</v>
      </c>
      <c r="H1010" s="61"/>
      <c r="I1010" s="236">
        <f t="shared" si="68"/>
        <v>0</v>
      </c>
    </row>
    <row r="1011" spans="2:9" ht="18" customHeight="1">
      <c r="B1011" s="20" t="s">
        <v>1073</v>
      </c>
      <c r="C1011" s="425" t="s">
        <v>1347</v>
      </c>
      <c r="D1011" s="396">
        <v>120</v>
      </c>
      <c r="E1011" s="396">
        <v>199.95</v>
      </c>
      <c r="F1011" s="399" t="s">
        <v>610</v>
      </c>
      <c r="G1011" s="57">
        <v>5.5</v>
      </c>
      <c r="H1011" s="61"/>
      <c r="I1011" s="236">
        <f>H1011*120</f>
        <v>0</v>
      </c>
    </row>
    <row r="1012" spans="2:9" ht="18" customHeight="1">
      <c r="B1012" s="20" t="s">
        <v>1074</v>
      </c>
      <c r="C1012" s="426"/>
      <c r="D1012" s="397"/>
      <c r="E1012" s="397"/>
      <c r="F1012" s="400"/>
      <c r="G1012" s="57">
        <v>6</v>
      </c>
      <c r="H1012" s="61"/>
      <c r="I1012" s="236">
        <f t="shared" ref="I1012:I1034" si="69">H1012*120</f>
        <v>0</v>
      </c>
    </row>
    <row r="1013" spans="2:9" ht="18" customHeight="1">
      <c r="B1013" s="20" t="s">
        <v>1075</v>
      </c>
      <c r="C1013" s="426"/>
      <c r="D1013" s="397"/>
      <c r="E1013" s="397"/>
      <c r="F1013" s="400"/>
      <c r="G1013" s="57">
        <v>6.5</v>
      </c>
      <c r="H1013" s="61"/>
      <c r="I1013" s="236">
        <f t="shared" si="69"/>
        <v>0</v>
      </c>
    </row>
    <row r="1014" spans="2:9" ht="18" customHeight="1">
      <c r="B1014" s="20" t="s">
        <v>1076</v>
      </c>
      <c r="C1014" s="426"/>
      <c r="D1014" s="397"/>
      <c r="E1014" s="397"/>
      <c r="F1014" s="400"/>
      <c r="G1014" s="57">
        <v>7</v>
      </c>
      <c r="H1014" s="61"/>
      <c r="I1014" s="236">
        <f t="shared" si="69"/>
        <v>0</v>
      </c>
    </row>
    <row r="1015" spans="2:9" ht="18" customHeight="1">
      <c r="B1015" s="20" t="s">
        <v>1077</v>
      </c>
      <c r="C1015" s="426"/>
      <c r="D1015" s="397"/>
      <c r="E1015" s="397"/>
      <c r="F1015" s="400"/>
      <c r="G1015" s="57">
        <v>7.5</v>
      </c>
      <c r="H1015" s="61"/>
      <c r="I1015" s="236">
        <f t="shared" si="69"/>
        <v>0</v>
      </c>
    </row>
    <row r="1016" spans="2:9" ht="18" customHeight="1">
      <c r="B1016" s="20" t="s">
        <v>1078</v>
      </c>
      <c r="C1016" s="426"/>
      <c r="D1016" s="397"/>
      <c r="E1016" s="397"/>
      <c r="F1016" s="400"/>
      <c r="G1016" s="57">
        <v>8</v>
      </c>
      <c r="H1016" s="61"/>
      <c r="I1016" s="236">
        <f t="shared" si="69"/>
        <v>0</v>
      </c>
    </row>
    <row r="1017" spans="2:9" ht="18" customHeight="1">
      <c r="B1017" s="20" t="s">
        <v>1079</v>
      </c>
      <c r="C1017" s="426"/>
      <c r="D1017" s="397"/>
      <c r="E1017" s="397"/>
      <c r="F1017" s="400"/>
      <c r="G1017" s="57">
        <v>8.5</v>
      </c>
      <c r="H1017" s="61"/>
      <c r="I1017" s="236">
        <f t="shared" si="69"/>
        <v>0</v>
      </c>
    </row>
    <row r="1018" spans="2:9" ht="18" customHeight="1">
      <c r="B1018" s="20" t="s">
        <v>1080</v>
      </c>
      <c r="C1018" s="426"/>
      <c r="D1018" s="397"/>
      <c r="E1018" s="397"/>
      <c r="F1018" s="400"/>
      <c r="G1018" s="57">
        <v>9</v>
      </c>
      <c r="H1018" s="61"/>
      <c r="I1018" s="236">
        <f t="shared" si="69"/>
        <v>0</v>
      </c>
    </row>
    <row r="1019" spans="2:9" ht="18" customHeight="1">
      <c r="B1019" s="20" t="s">
        <v>1081</v>
      </c>
      <c r="C1019" s="426"/>
      <c r="D1019" s="397"/>
      <c r="E1019" s="397"/>
      <c r="F1019" s="400"/>
      <c r="G1019" s="57">
        <v>9.5</v>
      </c>
      <c r="H1019" s="61"/>
      <c r="I1019" s="236">
        <f t="shared" si="69"/>
        <v>0</v>
      </c>
    </row>
    <row r="1020" spans="2:9" ht="18" customHeight="1">
      <c r="B1020" s="20" t="s">
        <v>1082</v>
      </c>
      <c r="C1020" s="426"/>
      <c r="D1020" s="397"/>
      <c r="E1020" s="397"/>
      <c r="F1020" s="400"/>
      <c r="G1020" s="57">
        <v>10</v>
      </c>
      <c r="H1020" s="61"/>
      <c r="I1020" s="236">
        <f t="shared" si="69"/>
        <v>0</v>
      </c>
    </row>
    <row r="1021" spans="2:9" ht="18" customHeight="1">
      <c r="B1021" s="20" t="s">
        <v>1083</v>
      </c>
      <c r="C1021" s="426"/>
      <c r="D1021" s="397"/>
      <c r="E1021" s="397"/>
      <c r="F1021" s="400"/>
      <c r="G1021" s="57">
        <v>10.5</v>
      </c>
      <c r="H1021" s="61"/>
      <c r="I1021" s="236">
        <f t="shared" si="69"/>
        <v>0</v>
      </c>
    </row>
    <row r="1022" spans="2:9" ht="18" customHeight="1">
      <c r="B1022" s="20" t="s">
        <v>1084</v>
      </c>
      <c r="C1022" s="427"/>
      <c r="D1022" s="398"/>
      <c r="E1022" s="398"/>
      <c r="F1022" s="400"/>
      <c r="G1022" s="57">
        <v>11</v>
      </c>
      <c r="H1022" s="61"/>
      <c r="I1022" s="236">
        <f t="shared" si="69"/>
        <v>0</v>
      </c>
    </row>
    <row r="1023" spans="2:9" ht="18" customHeight="1">
      <c r="B1023" s="20" t="s">
        <v>1086</v>
      </c>
      <c r="C1023" s="425" t="s">
        <v>1347</v>
      </c>
      <c r="D1023" s="396">
        <v>120</v>
      </c>
      <c r="E1023" s="396">
        <v>199.95</v>
      </c>
      <c r="F1023" s="399" t="s">
        <v>939</v>
      </c>
      <c r="G1023" s="57">
        <v>5.5</v>
      </c>
      <c r="H1023" s="61"/>
      <c r="I1023" s="236">
        <f>H1023*120</f>
        <v>0</v>
      </c>
    </row>
    <row r="1024" spans="2:9" ht="18" customHeight="1">
      <c r="B1024" s="20" t="s">
        <v>1087</v>
      </c>
      <c r="C1024" s="426"/>
      <c r="D1024" s="397"/>
      <c r="E1024" s="397"/>
      <c r="F1024" s="400"/>
      <c r="G1024" s="57">
        <v>6</v>
      </c>
      <c r="H1024" s="61"/>
      <c r="I1024" s="236">
        <f t="shared" si="69"/>
        <v>0</v>
      </c>
    </row>
    <row r="1025" spans="2:9" ht="18" customHeight="1">
      <c r="B1025" s="20" t="s">
        <v>1088</v>
      </c>
      <c r="C1025" s="426"/>
      <c r="D1025" s="397"/>
      <c r="E1025" s="397"/>
      <c r="F1025" s="400"/>
      <c r="G1025" s="57">
        <v>6.5</v>
      </c>
      <c r="H1025" s="61"/>
      <c r="I1025" s="236">
        <f t="shared" si="69"/>
        <v>0</v>
      </c>
    </row>
    <row r="1026" spans="2:9" ht="18" customHeight="1">
      <c r="B1026" s="20" t="s">
        <v>1089</v>
      </c>
      <c r="C1026" s="426"/>
      <c r="D1026" s="397"/>
      <c r="E1026" s="397"/>
      <c r="F1026" s="400"/>
      <c r="G1026" s="57">
        <v>7</v>
      </c>
      <c r="H1026" s="61"/>
      <c r="I1026" s="236">
        <f t="shared" si="69"/>
        <v>0</v>
      </c>
    </row>
    <row r="1027" spans="2:9" ht="18" customHeight="1">
      <c r="B1027" s="20" t="s">
        <v>1090</v>
      </c>
      <c r="C1027" s="426"/>
      <c r="D1027" s="397"/>
      <c r="E1027" s="397"/>
      <c r="F1027" s="400"/>
      <c r="G1027" s="57">
        <v>7.5</v>
      </c>
      <c r="H1027" s="61"/>
      <c r="I1027" s="236">
        <f t="shared" si="69"/>
        <v>0</v>
      </c>
    </row>
    <row r="1028" spans="2:9" ht="18" customHeight="1">
      <c r="B1028" s="20" t="s">
        <v>1091</v>
      </c>
      <c r="C1028" s="426"/>
      <c r="D1028" s="397"/>
      <c r="E1028" s="397"/>
      <c r="F1028" s="400"/>
      <c r="G1028" s="57">
        <v>8</v>
      </c>
      <c r="H1028" s="61"/>
      <c r="I1028" s="236">
        <f t="shared" si="69"/>
        <v>0</v>
      </c>
    </row>
    <row r="1029" spans="2:9" ht="18" customHeight="1">
      <c r="B1029" s="20" t="s">
        <v>1092</v>
      </c>
      <c r="C1029" s="426"/>
      <c r="D1029" s="397"/>
      <c r="E1029" s="397"/>
      <c r="F1029" s="400"/>
      <c r="G1029" s="57">
        <v>8.5</v>
      </c>
      <c r="H1029" s="61"/>
      <c r="I1029" s="236">
        <f t="shared" si="69"/>
        <v>0</v>
      </c>
    </row>
    <row r="1030" spans="2:9" ht="18" customHeight="1">
      <c r="B1030" s="20" t="s">
        <v>1093</v>
      </c>
      <c r="C1030" s="426"/>
      <c r="D1030" s="397"/>
      <c r="E1030" s="397"/>
      <c r="F1030" s="400"/>
      <c r="G1030" s="57">
        <v>9</v>
      </c>
      <c r="H1030" s="61"/>
      <c r="I1030" s="236">
        <f t="shared" si="69"/>
        <v>0</v>
      </c>
    </row>
    <row r="1031" spans="2:9" ht="18" customHeight="1">
      <c r="B1031" s="20" t="s">
        <v>1094</v>
      </c>
      <c r="C1031" s="426"/>
      <c r="D1031" s="397"/>
      <c r="E1031" s="397"/>
      <c r="F1031" s="400"/>
      <c r="G1031" s="57">
        <v>9.5</v>
      </c>
      <c r="H1031" s="61"/>
      <c r="I1031" s="236">
        <f t="shared" si="69"/>
        <v>0</v>
      </c>
    </row>
    <row r="1032" spans="2:9" ht="18" customHeight="1">
      <c r="B1032" s="20" t="s">
        <v>1095</v>
      </c>
      <c r="C1032" s="426"/>
      <c r="D1032" s="397"/>
      <c r="E1032" s="397"/>
      <c r="F1032" s="400"/>
      <c r="G1032" s="57">
        <v>10</v>
      </c>
      <c r="H1032" s="61"/>
      <c r="I1032" s="236">
        <f t="shared" si="69"/>
        <v>0</v>
      </c>
    </row>
    <row r="1033" spans="2:9" ht="18" customHeight="1">
      <c r="B1033" s="20" t="s">
        <v>1096</v>
      </c>
      <c r="C1033" s="426"/>
      <c r="D1033" s="397"/>
      <c r="E1033" s="397"/>
      <c r="F1033" s="400"/>
      <c r="G1033" s="57">
        <v>10.5</v>
      </c>
      <c r="H1033" s="61"/>
      <c r="I1033" s="236">
        <f t="shared" si="69"/>
        <v>0</v>
      </c>
    </row>
    <row r="1034" spans="2:9" ht="18" customHeight="1">
      <c r="B1034" s="20" t="s">
        <v>1097</v>
      </c>
      <c r="C1034" s="427"/>
      <c r="D1034" s="398"/>
      <c r="E1034" s="398"/>
      <c r="F1034" s="400"/>
      <c r="G1034" s="57">
        <v>11</v>
      </c>
      <c r="H1034" s="61"/>
      <c r="I1034" s="236">
        <f t="shared" si="69"/>
        <v>0</v>
      </c>
    </row>
    <row r="1035" spans="2:9" ht="18" customHeight="1">
      <c r="B1035" s="20" t="s">
        <v>1247</v>
      </c>
      <c r="C1035" s="414" t="s">
        <v>1470</v>
      </c>
      <c r="D1035" s="396">
        <v>138</v>
      </c>
      <c r="E1035" s="396">
        <v>229</v>
      </c>
      <c r="F1035" s="399" t="s">
        <v>933</v>
      </c>
      <c r="G1035" s="57">
        <v>5.5</v>
      </c>
      <c r="H1035" s="61"/>
      <c r="I1035" s="236">
        <f>H1035*138</f>
        <v>0</v>
      </c>
    </row>
    <row r="1036" spans="2:9" ht="18" customHeight="1">
      <c r="B1036" s="20" t="s">
        <v>1248</v>
      </c>
      <c r="C1036" s="415"/>
      <c r="D1036" s="397"/>
      <c r="E1036" s="397"/>
      <c r="F1036" s="400"/>
      <c r="G1036" s="57">
        <v>6</v>
      </c>
      <c r="H1036" s="61"/>
      <c r="I1036" s="236">
        <f t="shared" ref="I1036:I1046" si="70">H1036*138</f>
        <v>0</v>
      </c>
    </row>
    <row r="1037" spans="2:9" ht="18" customHeight="1">
      <c r="B1037" s="20" t="s">
        <v>1249</v>
      </c>
      <c r="C1037" s="415"/>
      <c r="D1037" s="397"/>
      <c r="E1037" s="397"/>
      <c r="F1037" s="400"/>
      <c r="G1037" s="57">
        <v>6.5</v>
      </c>
      <c r="H1037" s="61"/>
      <c r="I1037" s="236">
        <f t="shared" si="70"/>
        <v>0</v>
      </c>
    </row>
    <row r="1038" spans="2:9" ht="18" customHeight="1">
      <c r="B1038" s="20" t="s">
        <v>1250</v>
      </c>
      <c r="C1038" s="415"/>
      <c r="D1038" s="397"/>
      <c r="E1038" s="397"/>
      <c r="F1038" s="400"/>
      <c r="G1038" s="57">
        <v>7</v>
      </c>
      <c r="H1038" s="61"/>
      <c r="I1038" s="236">
        <f t="shared" si="70"/>
        <v>0</v>
      </c>
    </row>
    <row r="1039" spans="2:9" ht="18" customHeight="1">
      <c r="B1039" s="20" t="s">
        <v>1251</v>
      </c>
      <c r="C1039" s="415"/>
      <c r="D1039" s="397"/>
      <c r="E1039" s="397"/>
      <c r="F1039" s="400"/>
      <c r="G1039" s="57">
        <v>7.5</v>
      </c>
      <c r="H1039" s="61"/>
      <c r="I1039" s="236">
        <f t="shared" si="70"/>
        <v>0</v>
      </c>
    </row>
    <row r="1040" spans="2:9" ht="18" customHeight="1">
      <c r="B1040" s="20" t="s">
        <v>1252</v>
      </c>
      <c r="C1040" s="415"/>
      <c r="D1040" s="397"/>
      <c r="E1040" s="397"/>
      <c r="F1040" s="400"/>
      <c r="G1040" s="57">
        <v>8</v>
      </c>
      <c r="H1040" s="61"/>
      <c r="I1040" s="236">
        <f t="shared" si="70"/>
        <v>0</v>
      </c>
    </row>
    <row r="1041" spans="2:9" ht="18" customHeight="1">
      <c r="B1041" s="20" t="s">
        <v>1253</v>
      </c>
      <c r="C1041" s="415"/>
      <c r="D1041" s="397"/>
      <c r="E1041" s="397"/>
      <c r="F1041" s="400"/>
      <c r="G1041" s="57">
        <v>8.5</v>
      </c>
      <c r="H1041" s="61"/>
      <c r="I1041" s="236">
        <f t="shared" si="70"/>
        <v>0</v>
      </c>
    </row>
    <row r="1042" spans="2:9" ht="18" customHeight="1">
      <c r="B1042" s="20" t="s">
        <v>1254</v>
      </c>
      <c r="C1042" s="415"/>
      <c r="D1042" s="397"/>
      <c r="E1042" s="397"/>
      <c r="F1042" s="400"/>
      <c r="G1042" s="57">
        <v>9</v>
      </c>
      <c r="H1042" s="61"/>
      <c r="I1042" s="236">
        <f t="shared" si="70"/>
        <v>0</v>
      </c>
    </row>
    <row r="1043" spans="2:9" ht="18" customHeight="1">
      <c r="B1043" s="20" t="s">
        <v>1255</v>
      </c>
      <c r="C1043" s="415"/>
      <c r="D1043" s="397"/>
      <c r="E1043" s="397"/>
      <c r="F1043" s="400"/>
      <c r="G1043" s="57">
        <v>9.5</v>
      </c>
      <c r="H1043" s="61"/>
      <c r="I1043" s="236">
        <f t="shared" si="70"/>
        <v>0</v>
      </c>
    </row>
    <row r="1044" spans="2:9" ht="18" customHeight="1">
      <c r="B1044" s="20" t="s">
        <v>1256</v>
      </c>
      <c r="C1044" s="415"/>
      <c r="D1044" s="397"/>
      <c r="E1044" s="397"/>
      <c r="F1044" s="400"/>
      <c r="G1044" s="57">
        <v>10</v>
      </c>
      <c r="H1044" s="61"/>
      <c r="I1044" s="236">
        <f t="shared" si="70"/>
        <v>0</v>
      </c>
    </row>
    <row r="1045" spans="2:9" ht="18" customHeight="1">
      <c r="B1045" s="20" t="s">
        <v>1257</v>
      </c>
      <c r="C1045" s="415"/>
      <c r="D1045" s="397"/>
      <c r="E1045" s="397"/>
      <c r="F1045" s="400"/>
      <c r="G1045" s="57">
        <v>10.5</v>
      </c>
      <c r="H1045" s="61"/>
      <c r="I1045" s="236">
        <f t="shared" si="70"/>
        <v>0</v>
      </c>
    </row>
    <row r="1046" spans="2:9" ht="18" customHeight="1">
      <c r="B1046" s="20" t="s">
        <v>1258</v>
      </c>
      <c r="C1046" s="416"/>
      <c r="D1046" s="398"/>
      <c r="E1046" s="398"/>
      <c r="F1046" s="400"/>
      <c r="G1046" s="57">
        <v>11</v>
      </c>
      <c r="H1046" s="61"/>
      <c r="I1046" s="236">
        <f t="shared" si="70"/>
        <v>0</v>
      </c>
    </row>
    <row r="1047" spans="2:9" ht="18" customHeight="1">
      <c r="B1047" s="20" t="s">
        <v>1110</v>
      </c>
      <c r="C1047" s="425" t="s">
        <v>1348</v>
      </c>
      <c r="D1047" s="396">
        <v>108</v>
      </c>
      <c r="E1047" s="396">
        <v>179.95</v>
      </c>
      <c r="F1047" s="399" t="s">
        <v>933</v>
      </c>
      <c r="G1047" s="57">
        <v>5.5</v>
      </c>
      <c r="H1047" s="61"/>
      <c r="I1047" s="236">
        <f>H1047*108</f>
        <v>0</v>
      </c>
    </row>
    <row r="1048" spans="2:9" ht="18" customHeight="1">
      <c r="B1048" s="20" t="s">
        <v>1111</v>
      </c>
      <c r="C1048" s="426"/>
      <c r="D1048" s="397"/>
      <c r="E1048" s="397"/>
      <c r="F1048" s="400"/>
      <c r="G1048" s="57">
        <v>6</v>
      </c>
      <c r="H1048" s="61"/>
      <c r="I1048" s="236">
        <f t="shared" ref="I1048:I1082" si="71">H1048*108</f>
        <v>0</v>
      </c>
    </row>
    <row r="1049" spans="2:9" ht="18" customHeight="1">
      <c r="B1049" s="20" t="s">
        <v>1112</v>
      </c>
      <c r="C1049" s="426"/>
      <c r="D1049" s="397"/>
      <c r="E1049" s="397"/>
      <c r="F1049" s="400"/>
      <c r="G1049" s="57">
        <v>6.5</v>
      </c>
      <c r="H1049" s="61"/>
      <c r="I1049" s="236">
        <f t="shared" si="71"/>
        <v>0</v>
      </c>
    </row>
    <row r="1050" spans="2:9" ht="18" customHeight="1">
      <c r="B1050" s="20" t="s">
        <v>1113</v>
      </c>
      <c r="C1050" s="426"/>
      <c r="D1050" s="397"/>
      <c r="E1050" s="397"/>
      <c r="F1050" s="400"/>
      <c r="G1050" s="57">
        <v>7</v>
      </c>
      <c r="H1050" s="61"/>
      <c r="I1050" s="236">
        <f t="shared" si="71"/>
        <v>0</v>
      </c>
    </row>
    <row r="1051" spans="2:9" ht="18" customHeight="1">
      <c r="B1051" s="20" t="s">
        <v>1114</v>
      </c>
      <c r="C1051" s="426"/>
      <c r="D1051" s="397"/>
      <c r="E1051" s="397"/>
      <c r="F1051" s="400"/>
      <c r="G1051" s="57">
        <v>7.5</v>
      </c>
      <c r="H1051" s="61"/>
      <c r="I1051" s="236">
        <f t="shared" si="71"/>
        <v>0</v>
      </c>
    </row>
    <row r="1052" spans="2:9" ht="18" customHeight="1">
      <c r="B1052" s="20" t="s">
        <v>1115</v>
      </c>
      <c r="C1052" s="426"/>
      <c r="D1052" s="397"/>
      <c r="E1052" s="397"/>
      <c r="F1052" s="400"/>
      <c r="G1052" s="57">
        <v>8</v>
      </c>
      <c r="H1052" s="61"/>
      <c r="I1052" s="236">
        <f t="shared" si="71"/>
        <v>0</v>
      </c>
    </row>
    <row r="1053" spans="2:9" ht="18" customHeight="1">
      <c r="B1053" s="20" t="s">
        <v>1116</v>
      </c>
      <c r="C1053" s="426"/>
      <c r="D1053" s="397"/>
      <c r="E1053" s="397"/>
      <c r="F1053" s="400"/>
      <c r="G1053" s="57">
        <v>8.5</v>
      </c>
      <c r="H1053" s="61"/>
      <c r="I1053" s="236">
        <f t="shared" si="71"/>
        <v>0</v>
      </c>
    </row>
    <row r="1054" spans="2:9" ht="18" customHeight="1">
      <c r="B1054" s="20" t="s">
        <v>1117</v>
      </c>
      <c r="C1054" s="426"/>
      <c r="D1054" s="397"/>
      <c r="E1054" s="397"/>
      <c r="F1054" s="400"/>
      <c r="G1054" s="57">
        <v>9</v>
      </c>
      <c r="H1054" s="61"/>
      <c r="I1054" s="236">
        <f t="shared" si="71"/>
        <v>0</v>
      </c>
    </row>
    <row r="1055" spans="2:9" ht="18" customHeight="1">
      <c r="B1055" s="20" t="s">
        <v>1118</v>
      </c>
      <c r="C1055" s="426"/>
      <c r="D1055" s="397"/>
      <c r="E1055" s="397"/>
      <c r="F1055" s="400"/>
      <c r="G1055" s="57">
        <v>9.5</v>
      </c>
      <c r="H1055" s="61"/>
      <c r="I1055" s="236">
        <f t="shared" si="71"/>
        <v>0</v>
      </c>
    </row>
    <row r="1056" spans="2:9" ht="18" customHeight="1">
      <c r="B1056" s="20" t="s">
        <v>1119</v>
      </c>
      <c r="C1056" s="426"/>
      <c r="D1056" s="397"/>
      <c r="E1056" s="397"/>
      <c r="F1056" s="400"/>
      <c r="G1056" s="57">
        <v>10</v>
      </c>
      <c r="H1056" s="61"/>
      <c r="I1056" s="236">
        <f t="shared" si="71"/>
        <v>0</v>
      </c>
    </row>
    <row r="1057" spans="2:9" ht="18" customHeight="1">
      <c r="B1057" s="20" t="s">
        <v>1120</v>
      </c>
      <c r="C1057" s="426"/>
      <c r="D1057" s="397"/>
      <c r="E1057" s="397"/>
      <c r="F1057" s="400"/>
      <c r="G1057" s="57">
        <v>10.5</v>
      </c>
      <c r="H1057" s="61"/>
      <c r="I1057" s="236">
        <f t="shared" si="71"/>
        <v>0</v>
      </c>
    </row>
    <row r="1058" spans="2:9" ht="18" customHeight="1">
      <c r="B1058" s="20" t="s">
        <v>1121</v>
      </c>
      <c r="C1058" s="427"/>
      <c r="D1058" s="398"/>
      <c r="E1058" s="398"/>
      <c r="F1058" s="400"/>
      <c r="G1058" s="57">
        <v>11</v>
      </c>
      <c r="H1058" s="61"/>
      <c r="I1058" s="236">
        <f t="shared" si="71"/>
        <v>0</v>
      </c>
    </row>
    <row r="1059" spans="2:9" ht="18" customHeight="1">
      <c r="B1059" s="20" t="s">
        <v>1098</v>
      </c>
      <c r="C1059" s="425" t="s">
        <v>1349</v>
      </c>
      <c r="D1059" s="396">
        <v>108</v>
      </c>
      <c r="E1059" s="396">
        <v>179.95</v>
      </c>
      <c r="F1059" s="399" t="s">
        <v>940</v>
      </c>
      <c r="G1059" s="57">
        <v>5.5</v>
      </c>
      <c r="H1059" s="61"/>
      <c r="I1059" s="236">
        <f>H1059*108</f>
        <v>0</v>
      </c>
    </row>
    <row r="1060" spans="2:9" ht="18" customHeight="1">
      <c r="B1060" s="20" t="s">
        <v>1099</v>
      </c>
      <c r="C1060" s="426"/>
      <c r="D1060" s="397"/>
      <c r="E1060" s="397"/>
      <c r="F1060" s="400"/>
      <c r="G1060" s="57">
        <v>6</v>
      </c>
      <c r="H1060" s="61"/>
      <c r="I1060" s="236">
        <f t="shared" si="71"/>
        <v>0</v>
      </c>
    </row>
    <row r="1061" spans="2:9" ht="18" customHeight="1">
      <c r="B1061" s="20" t="s">
        <v>1100</v>
      </c>
      <c r="C1061" s="426"/>
      <c r="D1061" s="397"/>
      <c r="E1061" s="397"/>
      <c r="F1061" s="400"/>
      <c r="G1061" s="57">
        <v>6.5</v>
      </c>
      <c r="H1061" s="61"/>
      <c r="I1061" s="236">
        <f t="shared" si="71"/>
        <v>0</v>
      </c>
    </row>
    <row r="1062" spans="2:9" ht="18" customHeight="1">
      <c r="B1062" s="20" t="s">
        <v>1101</v>
      </c>
      <c r="C1062" s="426"/>
      <c r="D1062" s="397"/>
      <c r="E1062" s="397"/>
      <c r="F1062" s="400"/>
      <c r="G1062" s="57">
        <v>7</v>
      </c>
      <c r="H1062" s="61"/>
      <c r="I1062" s="236">
        <f t="shared" si="71"/>
        <v>0</v>
      </c>
    </row>
    <row r="1063" spans="2:9" ht="18" customHeight="1">
      <c r="B1063" s="20" t="s">
        <v>1102</v>
      </c>
      <c r="C1063" s="426"/>
      <c r="D1063" s="397"/>
      <c r="E1063" s="397"/>
      <c r="F1063" s="400"/>
      <c r="G1063" s="57">
        <v>7.5</v>
      </c>
      <c r="H1063" s="61"/>
      <c r="I1063" s="236">
        <f t="shared" si="71"/>
        <v>0</v>
      </c>
    </row>
    <row r="1064" spans="2:9" ht="18" customHeight="1">
      <c r="B1064" s="20" t="s">
        <v>1103</v>
      </c>
      <c r="C1064" s="426"/>
      <c r="D1064" s="397"/>
      <c r="E1064" s="397"/>
      <c r="F1064" s="400"/>
      <c r="G1064" s="57">
        <v>8</v>
      </c>
      <c r="H1064" s="61"/>
      <c r="I1064" s="236">
        <f t="shared" si="71"/>
        <v>0</v>
      </c>
    </row>
    <row r="1065" spans="2:9" ht="18" customHeight="1">
      <c r="B1065" s="20" t="s">
        <v>1104</v>
      </c>
      <c r="C1065" s="426"/>
      <c r="D1065" s="397"/>
      <c r="E1065" s="397"/>
      <c r="F1065" s="400"/>
      <c r="G1065" s="57">
        <v>8.5</v>
      </c>
      <c r="H1065" s="61"/>
      <c r="I1065" s="236">
        <f t="shared" si="71"/>
        <v>0</v>
      </c>
    </row>
    <row r="1066" spans="2:9" ht="18" customHeight="1">
      <c r="B1066" s="20" t="s">
        <v>1105</v>
      </c>
      <c r="C1066" s="426"/>
      <c r="D1066" s="397"/>
      <c r="E1066" s="397"/>
      <c r="F1066" s="400"/>
      <c r="G1066" s="57">
        <v>9</v>
      </c>
      <c r="H1066" s="61"/>
      <c r="I1066" s="236">
        <f t="shared" si="71"/>
        <v>0</v>
      </c>
    </row>
    <row r="1067" spans="2:9" ht="18" customHeight="1">
      <c r="B1067" s="20" t="s">
        <v>1106</v>
      </c>
      <c r="C1067" s="426"/>
      <c r="D1067" s="397"/>
      <c r="E1067" s="397"/>
      <c r="F1067" s="400"/>
      <c r="G1067" s="57">
        <v>9.5</v>
      </c>
      <c r="H1067" s="61"/>
      <c r="I1067" s="236">
        <f t="shared" si="71"/>
        <v>0</v>
      </c>
    </row>
    <row r="1068" spans="2:9" ht="18" customHeight="1">
      <c r="B1068" s="20" t="s">
        <v>1107</v>
      </c>
      <c r="C1068" s="426"/>
      <c r="D1068" s="397"/>
      <c r="E1068" s="397"/>
      <c r="F1068" s="400"/>
      <c r="G1068" s="57">
        <v>10</v>
      </c>
      <c r="H1068" s="61"/>
      <c r="I1068" s="236">
        <f t="shared" si="71"/>
        <v>0</v>
      </c>
    </row>
    <row r="1069" spans="2:9" ht="18" customHeight="1">
      <c r="B1069" s="20" t="s">
        <v>1108</v>
      </c>
      <c r="C1069" s="426"/>
      <c r="D1069" s="397"/>
      <c r="E1069" s="397"/>
      <c r="F1069" s="400"/>
      <c r="G1069" s="57">
        <v>10.5</v>
      </c>
      <c r="H1069" s="61"/>
      <c r="I1069" s="236">
        <f t="shared" si="71"/>
        <v>0</v>
      </c>
    </row>
    <row r="1070" spans="2:9" ht="18" customHeight="1">
      <c r="B1070" s="20" t="s">
        <v>1109</v>
      </c>
      <c r="C1070" s="427"/>
      <c r="D1070" s="398"/>
      <c r="E1070" s="398"/>
      <c r="F1070" s="400"/>
      <c r="G1070" s="57">
        <v>11</v>
      </c>
      <c r="H1070" s="61"/>
      <c r="I1070" s="236">
        <f t="shared" si="71"/>
        <v>0</v>
      </c>
    </row>
    <row r="1071" spans="2:9" ht="18" customHeight="1">
      <c r="B1071" s="20" t="s">
        <v>1122</v>
      </c>
      <c r="C1071" s="425" t="s">
        <v>1350</v>
      </c>
      <c r="D1071" s="396">
        <v>108</v>
      </c>
      <c r="E1071" s="396">
        <v>179.95</v>
      </c>
      <c r="F1071" s="399" t="s">
        <v>933</v>
      </c>
      <c r="G1071" s="57">
        <v>5.5</v>
      </c>
      <c r="H1071" s="61"/>
      <c r="I1071" s="236">
        <f t="shared" si="71"/>
        <v>0</v>
      </c>
    </row>
    <row r="1072" spans="2:9" ht="18" customHeight="1">
      <c r="B1072" s="20" t="s">
        <v>1123</v>
      </c>
      <c r="C1072" s="426"/>
      <c r="D1072" s="397"/>
      <c r="E1072" s="397"/>
      <c r="F1072" s="400"/>
      <c r="G1072" s="57">
        <v>6</v>
      </c>
      <c r="H1072" s="61"/>
      <c r="I1072" s="236">
        <f t="shared" si="71"/>
        <v>0</v>
      </c>
    </row>
    <row r="1073" spans="1:13" ht="18" customHeight="1">
      <c r="B1073" s="20" t="s">
        <v>1124</v>
      </c>
      <c r="C1073" s="426"/>
      <c r="D1073" s="397"/>
      <c r="E1073" s="397"/>
      <c r="F1073" s="400"/>
      <c r="G1073" s="57">
        <v>6.5</v>
      </c>
      <c r="H1073" s="61"/>
      <c r="I1073" s="236">
        <f t="shared" si="71"/>
        <v>0</v>
      </c>
    </row>
    <row r="1074" spans="1:13" ht="18" customHeight="1">
      <c r="B1074" s="20" t="s">
        <v>1125</v>
      </c>
      <c r="C1074" s="426"/>
      <c r="D1074" s="397"/>
      <c r="E1074" s="397"/>
      <c r="F1074" s="400"/>
      <c r="G1074" s="57">
        <v>7</v>
      </c>
      <c r="H1074" s="61"/>
      <c r="I1074" s="236">
        <f t="shared" si="71"/>
        <v>0</v>
      </c>
    </row>
    <row r="1075" spans="1:13" ht="18" customHeight="1">
      <c r="B1075" s="20" t="s">
        <v>1126</v>
      </c>
      <c r="C1075" s="426"/>
      <c r="D1075" s="397"/>
      <c r="E1075" s="397"/>
      <c r="F1075" s="400"/>
      <c r="G1075" s="57">
        <v>7.5</v>
      </c>
      <c r="H1075" s="61"/>
      <c r="I1075" s="236">
        <f t="shared" si="71"/>
        <v>0</v>
      </c>
    </row>
    <row r="1076" spans="1:13" ht="18" customHeight="1">
      <c r="B1076" s="20" t="s">
        <v>1127</v>
      </c>
      <c r="C1076" s="426"/>
      <c r="D1076" s="397"/>
      <c r="E1076" s="397"/>
      <c r="F1076" s="400"/>
      <c r="G1076" s="57">
        <v>8</v>
      </c>
      <c r="H1076" s="61"/>
      <c r="I1076" s="236">
        <f t="shared" si="71"/>
        <v>0</v>
      </c>
    </row>
    <row r="1077" spans="1:13" ht="18" customHeight="1">
      <c r="B1077" s="20" t="s">
        <v>1128</v>
      </c>
      <c r="C1077" s="426"/>
      <c r="D1077" s="397"/>
      <c r="E1077" s="397"/>
      <c r="F1077" s="400"/>
      <c r="G1077" s="57">
        <v>8.5</v>
      </c>
      <c r="H1077" s="61"/>
      <c r="I1077" s="236">
        <f t="shared" si="71"/>
        <v>0</v>
      </c>
    </row>
    <row r="1078" spans="1:13" ht="18" customHeight="1">
      <c r="B1078" s="20" t="s">
        <v>1129</v>
      </c>
      <c r="C1078" s="426"/>
      <c r="D1078" s="397"/>
      <c r="E1078" s="397"/>
      <c r="F1078" s="400"/>
      <c r="G1078" s="57">
        <v>9</v>
      </c>
      <c r="H1078" s="61"/>
      <c r="I1078" s="236">
        <f t="shared" si="71"/>
        <v>0</v>
      </c>
    </row>
    <row r="1079" spans="1:13" ht="18" customHeight="1">
      <c r="B1079" s="20" t="s">
        <v>1130</v>
      </c>
      <c r="C1079" s="426"/>
      <c r="D1079" s="397"/>
      <c r="E1079" s="397"/>
      <c r="F1079" s="400"/>
      <c r="G1079" s="57">
        <v>9.5</v>
      </c>
      <c r="H1079" s="61"/>
      <c r="I1079" s="236">
        <f t="shared" si="71"/>
        <v>0</v>
      </c>
    </row>
    <row r="1080" spans="1:13" ht="18" customHeight="1">
      <c r="B1080" s="20" t="s">
        <v>1131</v>
      </c>
      <c r="C1080" s="426"/>
      <c r="D1080" s="397"/>
      <c r="E1080" s="397"/>
      <c r="F1080" s="400"/>
      <c r="G1080" s="57">
        <v>10</v>
      </c>
      <c r="H1080" s="61"/>
      <c r="I1080" s="236">
        <f t="shared" si="71"/>
        <v>0</v>
      </c>
    </row>
    <row r="1081" spans="1:13" ht="18" customHeight="1">
      <c r="B1081" s="20" t="s">
        <v>1132</v>
      </c>
      <c r="C1081" s="426"/>
      <c r="D1081" s="397"/>
      <c r="E1081" s="397"/>
      <c r="F1081" s="400"/>
      <c r="G1081" s="57">
        <v>10.5</v>
      </c>
      <c r="H1081" s="61"/>
      <c r="I1081" s="236">
        <f t="shared" si="71"/>
        <v>0</v>
      </c>
    </row>
    <row r="1082" spans="1:13" ht="18" customHeight="1">
      <c r="B1082" s="20" t="s">
        <v>1133</v>
      </c>
      <c r="C1082" s="427"/>
      <c r="D1082" s="398"/>
      <c r="E1082" s="398"/>
      <c r="F1082" s="417"/>
      <c r="G1082" s="57">
        <v>11</v>
      </c>
      <c r="H1082" s="61"/>
      <c r="I1082" s="236">
        <f t="shared" si="71"/>
        <v>0</v>
      </c>
    </row>
    <row r="1083" spans="1:13" s="279" customFormat="1" ht="8" customHeight="1" thickBot="1">
      <c r="A1083" s="6"/>
      <c r="B1083" s="15"/>
      <c r="C1083" s="48"/>
      <c r="D1083" s="41"/>
      <c r="E1083" s="41"/>
      <c r="F1083" s="41"/>
      <c r="G1083" s="48"/>
      <c r="H1083" s="42"/>
      <c r="I1083" s="41"/>
      <c r="J1083" s="8"/>
      <c r="K1083" s="104"/>
      <c r="L1083" s="8"/>
      <c r="M1083" s="8"/>
    </row>
    <row r="1084" spans="1:13" s="279" customFormat="1" ht="14" customHeight="1" thickBot="1">
      <c r="A1084" s="16"/>
      <c r="B1084" s="17"/>
      <c r="C1084" s="50"/>
      <c r="D1084" s="49"/>
      <c r="E1084" s="75"/>
      <c r="F1084" s="75"/>
      <c r="G1084" s="50"/>
      <c r="H1084" s="51" t="s">
        <v>41</v>
      </c>
      <c r="I1084" s="52">
        <f>SUM(I867:I1083)</f>
        <v>0</v>
      </c>
      <c r="J1084" s="18"/>
      <c r="K1084" s="104"/>
      <c r="L1084" s="14"/>
      <c r="M1084" s="14"/>
    </row>
    <row r="1085" spans="1:13" s="67" customFormat="1" ht="8" customHeight="1" thickBot="1">
      <c r="A1085" s="24"/>
      <c r="B1085" s="25"/>
      <c r="C1085" s="39"/>
      <c r="D1085" s="66"/>
      <c r="E1085" s="66"/>
      <c r="F1085" s="66"/>
      <c r="G1085" s="39"/>
      <c r="H1085" s="39"/>
      <c r="I1085" s="66"/>
      <c r="J1085" s="26"/>
      <c r="K1085" s="26"/>
      <c r="L1085" s="26"/>
      <c r="M1085" s="26"/>
    </row>
    <row r="1086" spans="1:13" s="279" customFormat="1" ht="14" customHeight="1" thickBot="1">
      <c r="A1086" s="9"/>
      <c r="B1086" s="40" t="s">
        <v>49</v>
      </c>
      <c r="C1086" s="46"/>
      <c r="D1086" s="65"/>
      <c r="E1086" s="65"/>
      <c r="F1086" s="46"/>
      <c r="G1086" s="46"/>
      <c r="H1086" s="46"/>
      <c r="I1086" s="46"/>
      <c r="J1086" s="7"/>
      <c r="K1086" s="88"/>
      <c r="L1086" s="7"/>
      <c r="M1086" s="7"/>
    </row>
    <row r="1087" spans="1:13" s="67" customFormat="1" ht="8" customHeight="1">
      <c r="A1087" s="24"/>
      <c r="B1087" s="25"/>
      <c r="C1087" s="39"/>
      <c r="D1087" s="66"/>
      <c r="E1087" s="66"/>
      <c r="F1087" s="66"/>
      <c r="G1087" s="39"/>
      <c r="H1087" s="39"/>
      <c r="I1087" s="66"/>
      <c r="J1087" s="26"/>
      <c r="K1087" s="26"/>
      <c r="L1087" s="26"/>
      <c r="M1087" s="26"/>
    </row>
    <row r="1088" spans="1:13" ht="18" customHeight="1">
      <c r="B1088" s="20" t="s">
        <v>1149</v>
      </c>
      <c r="C1088" s="425" t="s">
        <v>1351</v>
      </c>
      <c r="D1088" s="396">
        <v>108</v>
      </c>
      <c r="E1088" s="396">
        <v>179.95</v>
      </c>
      <c r="F1088" s="399" t="s">
        <v>941</v>
      </c>
      <c r="G1088" s="57">
        <v>12</v>
      </c>
      <c r="H1088" s="61"/>
      <c r="I1088" s="236">
        <f>H1088*108</f>
        <v>0</v>
      </c>
    </row>
    <row r="1089" spans="2:9" ht="18" customHeight="1">
      <c r="B1089" s="20" t="s">
        <v>1150</v>
      </c>
      <c r="C1089" s="426"/>
      <c r="D1089" s="397"/>
      <c r="E1089" s="397"/>
      <c r="F1089" s="400"/>
      <c r="G1089" s="57">
        <v>12.5</v>
      </c>
      <c r="H1089" s="61"/>
      <c r="I1089" s="236">
        <f t="shared" ref="I1089:I1102" si="72">H1089*108</f>
        <v>0</v>
      </c>
    </row>
    <row r="1090" spans="2:9" ht="18" customHeight="1">
      <c r="B1090" s="20" t="s">
        <v>1151</v>
      </c>
      <c r="C1090" s="426"/>
      <c r="D1090" s="397"/>
      <c r="E1090" s="397"/>
      <c r="F1090" s="400"/>
      <c r="G1090" s="57">
        <v>13</v>
      </c>
      <c r="H1090" s="61"/>
      <c r="I1090" s="236">
        <f t="shared" si="72"/>
        <v>0</v>
      </c>
    </row>
    <row r="1091" spans="2:9" ht="18" customHeight="1">
      <c r="B1091" s="20" t="s">
        <v>1152</v>
      </c>
      <c r="C1091" s="426"/>
      <c r="D1091" s="397"/>
      <c r="E1091" s="397"/>
      <c r="F1091" s="400"/>
      <c r="G1091" s="57">
        <v>1</v>
      </c>
      <c r="H1091" s="61"/>
      <c r="I1091" s="236">
        <f t="shared" si="72"/>
        <v>0</v>
      </c>
    </row>
    <row r="1092" spans="2:9" ht="18" customHeight="1">
      <c r="B1092" s="20" t="s">
        <v>1153</v>
      </c>
      <c r="C1092" s="426"/>
      <c r="D1092" s="397"/>
      <c r="E1092" s="397"/>
      <c r="F1092" s="400"/>
      <c r="G1092" s="57">
        <v>1.5</v>
      </c>
      <c r="H1092" s="61"/>
      <c r="I1092" s="236">
        <f t="shared" si="72"/>
        <v>0</v>
      </c>
    </row>
    <row r="1093" spans="2:9" ht="18" customHeight="1">
      <c r="B1093" s="20" t="s">
        <v>1154</v>
      </c>
      <c r="C1093" s="426"/>
      <c r="D1093" s="397"/>
      <c r="E1093" s="397"/>
      <c r="F1093" s="400"/>
      <c r="G1093" s="57">
        <v>2</v>
      </c>
      <c r="H1093" s="61"/>
      <c r="I1093" s="236">
        <f t="shared" si="72"/>
        <v>0</v>
      </c>
    </row>
    <row r="1094" spans="2:9" ht="18" customHeight="1">
      <c r="B1094" s="20" t="s">
        <v>1155</v>
      </c>
      <c r="C1094" s="426"/>
      <c r="D1094" s="397"/>
      <c r="E1094" s="397"/>
      <c r="F1094" s="400"/>
      <c r="G1094" s="57">
        <v>2.5</v>
      </c>
      <c r="H1094" s="61"/>
      <c r="I1094" s="236">
        <f t="shared" si="72"/>
        <v>0</v>
      </c>
    </row>
    <row r="1095" spans="2:9" ht="18" customHeight="1">
      <c r="B1095" s="20" t="s">
        <v>1156</v>
      </c>
      <c r="C1095" s="426"/>
      <c r="D1095" s="397"/>
      <c r="E1095" s="397"/>
      <c r="F1095" s="400"/>
      <c r="G1095" s="57">
        <v>3</v>
      </c>
      <c r="H1095" s="61"/>
      <c r="I1095" s="236">
        <f t="shared" si="72"/>
        <v>0</v>
      </c>
    </row>
    <row r="1096" spans="2:9" ht="18" customHeight="1">
      <c r="B1096" s="20" t="s">
        <v>1157</v>
      </c>
      <c r="C1096" s="426"/>
      <c r="D1096" s="397"/>
      <c r="E1096" s="397"/>
      <c r="F1096" s="400"/>
      <c r="G1096" s="57">
        <v>3.5</v>
      </c>
      <c r="H1096" s="61"/>
      <c r="I1096" s="236">
        <f t="shared" si="72"/>
        <v>0</v>
      </c>
    </row>
    <row r="1097" spans="2:9" ht="18" customHeight="1">
      <c r="B1097" s="20" t="s">
        <v>1158</v>
      </c>
      <c r="C1097" s="426"/>
      <c r="D1097" s="397"/>
      <c r="E1097" s="397"/>
      <c r="F1097" s="400"/>
      <c r="G1097" s="57">
        <v>4</v>
      </c>
      <c r="H1097" s="61"/>
      <c r="I1097" s="236">
        <f t="shared" si="72"/>
        <v>0</v>
      </c>
    </row>
    <row r="1098" spans="2:9" ht="18" customHeight="1">
      <c r="B1098" s="20" t="s">
        <v>1159</v>
      </c>
      <c r="C1098" s="426"/>
      <c r="D1098" s="397"/>
      <c r="E1098" s="397"/>
      <c r="F1098" s="400"/>
      <c r="G1098" s="57">
        <v>4.5</v>
      </c>
      <c r="H1098" s="61"/>
      <c r="I1098" s="236">
        <f t="shared" si="72"/>
        <v>0</v>
      </c>
    </row>
    <row r="1099" spans="2:9" ht="18" customHeight="1">
      <c r="B1099" s="20" t="s">
        <v>1160</v>
      </c>
      <c r="C1099" s="426"/>
      <c r="D1099" s="397"/>
      <c r="E1099" s="397"/>
      <c r="F1099" s="400"/>
      <c r="G1099" s="57">
        <v>5</v>
      </c>
      <c r="H1099" s="61"/>
      <c r="I1099" s="236">
        <f t="shared" si="72"/>
        <v>0</v>
      </c>
    </row>
    <row r="1100" spans="2:9" ht="18" customHeight="1">
      <c r="B1100" s="20" t="s">
        <v>1161</v>
      </c>
      <c r="C1100" s="426"/>
      <c r="D1100" s="397"/>
      <c r="E1100" s="397"/>
      <c r="F1100" s="400"/>
      <c r="G1100" s="57">
        <v>5.5</v>
      </c>
      <c r="H1100" s="61"/>
      <c r="I1100" s="236">
        <f t="shared" si="72"/>
        <v>0</v>
      </c>
    </row>
    <row r="1101" spans="2:9" ht="18" customHeight="1">
      <c r="B1101" s="20" t="s">
        <v>1162</v>
      </c>
      <c r="C1101" s="426"/>
      <c r="D1101" s="397"/>
      <c r="E1101" s="397"/>
      <c r="F1101" s="400"/>
      <c r="G1101" s="57">
        <v>6</v>
      </c>
      <c r="H1101" s="61"/>
      <c r="I1101" s="236">
        <f t="shared" si="72"/>
        <v>0</v>
      </c>
    </row>
    <row r="1102" spans="2:9" ht="18" customHeight="1">
      <c r="B1102" s="20" t="s">
        <v>1163</v>
      </c>
      <c r="C1102" s="427"/>
      <c r="D1102" s="398"/>
      <c r="E1102" s="398"/>
      <c r="F1102" s="417"/>
      <c r="G1102" s="57">
        <v>6.5</v>
      </c>
      <c r="H1102" s="61"/>
      <c r="I1102" s="236">
        <f t="shared" si="72"/>
        <v>0</v>
      </c>
    </row>
    <row r="1103" spans="2:9" ht="18" customHeight="1">
      <c r="B1103" s="20" t="s">
        <v>1136</v>
      </c>
      <c r="C1103" s="425" t="s">
        <v>1352</v>
      </c>
      <c r="D1103" s="396">
        <v>96</v>
      </c>
      <c r="E1103" s="396">
        <v>159.94999999999999</v>
      </c>
      <c r="F1103" s="399" t="s">
        <v>941</v>
      </c>
      <c r="G1103" s="57">
        <v>12</v>
      </c>
      <c r="H1103" s="61"/>
      <c r="I1103" s="236">
        <f>H1103*96</f>
        <v>0</v>
      </c>
    </row>
    <row r="1104" spans="2:9" ht="18" customHeight="1">
      <c r="B1104" s="20" t="s">
        <v>1137</v>
      </c>
      <c r="C1104" s="426"/>
      <c r="D1104" s="397"/>
      <c r="E1104" s="397"/>
      <c r="F1104" s="400"/>
      <c r="G1104" s="57">
        <v>12.5</v>
      </c>
      <c r="H1104" s="61"/>
      <c r="I1104" s="236">
        <f t="shared" ref="I1104:I1117" si="73">H1104*96</f>
        <v>0</v>
      </c>
    </row>
    <row r="1105" spans="1:13" ht="18" customHeight="1">
      <c r="B1105" s="20" t="s">
        <v>1138</v>
      </c>
      <c r="C1105" s="426"/>
      <c r="D1105" s="397"/>
      <c r="E1105" s="397"/>
      <c r="F1105" s="400"/>
      <c r="G1105" s="57">
        <v>13</v>
      </c>
      <c r="H1105" s="61"/>
      <c r="I1105" s="236">
        <f t="shared" si="73"/>
        <v>0</v>
      </c>
    </row>
    <row r="1106" spans="1:13" ht="18" customHeight="1">
      <c r="B1106" s="20" t="s">
        <v>1139</v>
      </c>
      <c r="C1106" s="426"/>
      <c r="D1106" s="397"/>
      <c r="E1106" s="397"/>
      <c r="F1106" s="400"/>
      <c r="G1106" s="57">
        <v>1</v>
      </c>
      <c r="H1106" s="61"/>
      <c r="I1106" s="236">
        <f t="shared" si="73"/>
        <v>0</v>
      </c>
    </row>
    <row r="1107" spans="1:13" ht="18" customHeight="1">
      <c r="B1107" s="20" t="s">
        <v>1140</v>
      </c>
      <c r="C1107" s="426"/>
      <c r="D1107" s="397"/>
      <c r="E1107" s="397"/>
      <c r="F1107" s="400"/>
      <c r="G1107" s="57">
        <v>1.5</v>
      </c>
      <c r="H1107" s="61"/>
      <c r="I1107" s="236">
        <f t="shared" si="73"/>
        <v>0</v>
      </c>
    </row>
    <row r="1108" spans="1:13" ht="18" customHeight="1">
      <c r="B1108" s="20" t="s">
        <v>1141</v>
      </c>
      <c r="C1108" s="426"/>
      <c r="D1108" s="397"/>
      <c r="E1108" s="397"/>
      <c r="F1108" s="400"/>
      <c r="G1108" s="57">
        <v>2</v>
      </c>
      <c r="H1108" s="61"/>
      <c r="I1108" s="236">
        <f t="shared" si="73"/>
        <v>0</v>
      </c>
    </row>
    <row r="1109" spans="1:13" ht="18" customHeight="1">
      <c r="B1109" s="20" t="s">
        <v>1142</v>
      </c>
      <c r="C1109" s="426"/>
      <c r="D1109" s="397"/>
      <c r="E1109" s="397"/>
      <c r="F1109" s="400"/>
      <c r="G1109" s="57">
        <v>2.5</v>
      </c>
      <c r="H1109" s="61"/>
      <c r="I1109" s="236">
        <f t="shared" si="73"/>
        <v>0</v>
      </c>
    </row>
    <row r="1110" spans="1:13" ht="18" customHeight="1">
      <c r="B1110" s="20" t="s">
        <v>1143</v>
      </c>
      <c r="C1110" s="426"/>
      <c r="D1110" s="397"/>
      <c r="E1110" s="397"/>
      <c r="F1110" s="400"/>
      <c r="G1110" s="57">
        <v>3</v>
      </c>
      <c r="H1110" s="61"/>
      <c r="I1110" s="236">
        <f t="shared" si="73"/>
        <v>0</v>
      </c>
    </row>
    <row r="1111" spans="1:13" ht="18" customHeight="1">
      <c r="B1111" s="20" t="s">
        <v>1144</v>
      </c>
      <c r="C1111" s="426"/>
      <c r="D1111" s="397"/>
      <c r="E1111" s="397"/>
      <c r="F1111" s="400"/>
      <c r="G1111" s="57">
        <v>3.5</v>
      </c>
      <c r="H1111" s="61"/>
      <c r="I1111" s="236">
        <f t="shared" si="73"/>
        <v>0</v>
      </c>
    </row>
    <row r="1112" spans="1:13" ht="18" customHeight="1">
      <c r="B1112" s="20" t="s">
        <v>1145</v>
      </c>
      <c r="C1112" s="426"/>
      <c r="D1112" s="397"/>
      <c r="E1112" s="397"/>
      <c r="F1112" s="400"/>
      <c r="G1112" s="57">
        <v>4</v>
      </c>
      <c r="H1112" s="61"/>
      <c r="I1112" s="236">
        <f t="shared" si="73"/>
        <v>0</v>
      </c>
    </row>
    <row r="1113" spans="1:13" ht="18" customHeight="1">
      <c r="B1113" s="20" t="s">
        <v>1146</v>
      </c>
      <c r="C1113" s="426"/>
      <c r="D1113" s="397"/>
      <c r="E1113" s="397"/>
      <c r="F1113" s="400"/>
      <c r="G1113" s="57">
        <v>4.5</v>
      </c>
      <c r="H1113" s="61"/>
      <c r="I1113" s="236">
        <f t="shared" si="73"/>
        <v>0</v>
      </c>
    </row>
    <row r="1114" spans="1:13" ht="18" customHeight="1">
      <c r="B1114" s="20" t="s">
        <v>1147</v>
      </c>
      <c r="C1114" s="426"/>
      <c r="D1114" s="397"/>
      <c r="E1114" s="397"/>
      <c r="F1114" s="400"/>
      <c r="G1114" s="57">
        <v>5</v>
      </c>
      <c r="H1114" s="61"/>
      <c r="I1114" s="236">
        <f t="shared" si="73"/>
        <v>0</v>
      </c>
    </row>
    <row r="1115" spans="1:13" ht="18" customHeight="1">
      <c r="B1115" s="20" t="s">
        <v>1148</v>
      </c>
      <c r="C1115" s="426"/>
      <c r="D1115" s="397"/>
      <c r="E1115" s="397"/>
      <c r="F1115" s="400"/>
      <c r="G1115" s="57">
        <v>5.5</v>
      </c>
      <c r="H1115" s="61"/>
      <c r="I1115" s="236">
        <f t="shared" si="73"/>
        <v>0</v>
      </c>
    </row>
    <row r="1116" spans="1:13" ht="18" customHeight="1">
      <c r="B1116" s="20" t="s">
        <v>1134</v>
      </c>
      <c r="C1116" s="426"/>
      <c r="D1116" s="397"/>
      <c r="E1116" s="397"/>
      <c r="F1116" s="400"/>
      <c r="G1116" s="57">
        <v>6</v>
      </c>
      <c r="H1116" s="61"/>
      <c r="I1116" s="236">
        <f t="shared" si="73"/>
        <v>0</v>
      </c>
    </row>
    <row r="1117" spans="1:13" ht="18" customHeight="1">
      <c r="B1117" s="20" t="s">
        <v>1135</v>
      </c>
      <c r="C1117" s="427"/>
      <c r="D1117" s="398"/>
      <c r="E1117" s="398"/>
      <c r="F1117" s="417"/>
      <c r="G1117" s="57">
        <v>6.5</v>
      </c>
      <c r="H1117" s="61"/>
      <c r="I1117" s="236">
        <f t="shared" si="73"/>
        <v>0</v>
      </c>
    </row>
    <row r="1118" spans="1:13" s="279" customFormat="1" ht="8" customHeight="1" thickBot="1">
      <c r="A1118" s="6"/>
      <c r="B1118" s="15"/>
      <c r="C1118" s="48"/>
      <c r="D1118" s="41"/>
      <c r="E1118" s="41"/>
      <c r="F1118" s="41"/>
      <c r="G1118" s="48"/>
      <c r="H1118" s="42"/>
      <c r="I1118" s="41"/>
      <c r="J1118" s="8"/>
      <c r="K1118" s="104"/>
      <c r="L1118" s="8"/>
      <c r="M1118" s="8"/>
    </row>
    <row r="1119" spans="1:13" s="279" customFormat="1" ht="14" customHeight="1" thickBot="1">
      <c r="A1119" s="16"/>
      <c r="B1119" s="17"/>
      <c r="C1119" s="50"/>
      <c r="D1119" s="49"/>
      <c r="E1119" s="75"/>
      <c r="F1119" s="75"/>
      <c r="G1119" s="50"/>
      <c r="H1119" s="51" t="s">
        <v>41</v>
      </c>
      <c r="I1119" s="52">
        <f>SUM(I1088:I1118)</f>
        <v>0</v>
      </c>
      <c r="J1119" s="18"/>
      <c r="K1119" s="104"/>
      <c r="L1119" s="14"/>
      <c r="M1119" s="14"/>
    </row>
    <row r="1120" spans="1:13" s="67" customFormat="1" ht="8" customHeight="1" thickBot="1">
      <c r="A1120" s="24"/>
      <c r="B1120" s="25"/>
      <c r="C1120" s="39"/>
      <c r="D1120" s="66"/>
      <c r="E1120" s="66"/>
      <c r="F1120" s="66"/>
      <c r="G1120" s="39"/>
      <c r="H1120" s="39"/>
      <c r="I1120" s="66"/>
      <c r="J1120" s="26"/>
      <c r="K1120" s="26"/>
      <c r="L1120" s="26"/>
      <c r="M1120" s="26"/>
    </row>
    <row r="1121" spans="1:13" s="279" customFormat="1" ht="14" customHeight="1" thickBot="1">
      <c r="A1121" s="9"/>
      <c r="B1121" s="40" t="s">
        <v>1520</v>
      </c>
      <c r="C1121" s="46"/>
      <c r="D1121" s="65"/>
      <c r="E1121" s="65"/>
      <c r="F1121" s="46"/>
      <c r="G1121" s="46"/>
      <c r="H1121" s="46"/>
      <c r="I1121" s="46"/>
      <c r="J1121" s="7"/>
      <c r="K1121" s="88"/>
      <c r="L1121" s="7"/>
      <c r="M1121" s="7"/>
    </row>
    <row r="1122" spans="1:13" s="67" customFormat="1" ht="8" customHeight="1">
      <c r="A1122" s="24"/>
      <c r="B1122" s="25"/>
      <c r="C1122" s="39"/>
      <c r="D1122" s="66"/>
      <c r="E1122" s="66"/>
      <c r="F1122" s="66"/>
      <c r="G1122" s="39"/>
      <c r="H1122" s="39"/>
      <c r="I1122" s="66"/>
      <c r="J1122" s="26"/>
      <c r="K1122" s="26"/>
      <c r="L1122" s="26"/>
      <c r="M1122" s="26"/>
    </row>
    <row r="1123" spans="1:13" s="350" customFormat="1" ht="18" customHeight="1">
      <c r="A1123" s="345"/>
      <c r="B1123" s="346" t="s">
        <v>1523</v>
      </c>
      <c r="C1123" s="405" t="s">
        <v>1471</v>
      </c>
      <c r="D1123" s="408">
        <v>102</v>
      </c>
      <c r="E1123" s="408">
        <v>169.95</v>
      </c>
      <c r="F1123" s="411" t="s">
        <v>75</v>
      </c>
      <c r="G1123" s="347">
        <v>5</v>
      </c>
      <c r="H1123" s="61"/>
      <c r="I1123" s="348">
        <f>H1123*102</f>
        <v>0</v>
      </c>
      <c r="J1123" s="349"/>
      <c r="K1123" s="349"/>
      <c r="L1123" s="349"/>
      <c r="M1123" s="349"/>
    </row>
    <row r="1124" spans="1:13" s="350" customFormat="1" ht="18" customHeight="1">
      <c r="A1124" s="345"/>
      <c r="B1124" s="346" t="s">
        <v>1524</v>
      </c>
      <c r="C1124" s="406"/>
      <c r="D1124" s="409"/>
      <c r="E1124" s="409"/>
      <c r="F1124" s="412"/>
      <c r="G1124" s="347">
        <v>5.5</v>
      </c>
      <c r="H1124" s="61"/>
      <c r="I1124" s="348">
        <f t="shared" ref="I1124:I1141" si="74">H1124*102</f>
        <v>0</v>
      </c>
      <c r="J1124" s="349"/>
      <c r="K1124" s="349"/>
      <c r="L1124" s="349"/>
      <c r="M1124" s="349"/>
    </row>
    <row r="1125" spans="1:13" s="350" customFormat="1" ht="18" customHeight="1">
      <c r="A1125" s="345"/>
      <c r="B1125" s="346" t="s">
        <v>1525</v>
      </c>
      <c r="C1125" s="406"/>
      <c r="D1125" s="409"/>
      <c r="E1125" s="409"/>
      <c r="F1125" s="412"/>
      <c r="G1125" s="347">
        <v>6</v>
      </c>
      <c r="H1125" s="61"/>
      <c r="I1125" s="348">
        <f t="shared" si="74"/>
        <v>0</v>
      </c>
      <c r="J1125" s="349"/>
      <c r="K1125" s="349"/>
      <c r="L1125" s="349"/>
      <c r="M1125" s="349"/>
    </row>
    <row r="1126" spans="1:13" s="350" customFormat="1" ht="18" customHeight="1">
      <c r="A1126" s="345"/>
      <c r="B1126" s="346" t="s">
        <v>1526</v>
      </c>
      <c r="C1126" s="406"/>
      <c r="D1126" s="409"/>
      <c r="E1126" s="409"/>
      <c r="F1126" s="412"/>
      <c r="G1126" s="347">
        <v>6.5</v>
      </c>
      <c r="H1126" s="61"/>
      <c r="I1126" s="348">
        <f t="shared" si="74"/>
        <v>0</v>
      </c>
      <c r="J1126" s="349"/>
      <c r="K1126" s="349"/>
      <c r="L1126" s="349"/>
      <c r="M1126" s="349"/>
    </row>
    <row r="1127" spans="1:13" s="350" customFormat="1" ht="18" customHeight="1">
      <c r="A1127" s="345"/>
      <c r="B1127" s="346" t="s">
        <v>1527</v>
      </c>
      <c r="C1127" s="406"/>
      <c r="D1127" s="409"/>
      <c r="E1127" s="409"/>
      <c r="F1127" s="412"/>
      <c r="G1127" s="347">
        <v>7</v>
      </c>
      <c r="H1127" s="61"/>
      <c r="I1127" s="348">
        <f t="shared" si="74"/>
        <v>0</v>
      </c>
      <c r="J1127" s="349"/>
      <c r="K1127" s="349"/>
      <c r="L1127" s="349"/>
      <c r="M1127" s="349"/>
    </row>
    <row r="1128" spans="1:13" s="350" customFormat="1" ht="18" customHeight="1">
      <c r="A1128" s="345"/>
      <c r="B1128" s="346" t="s">
        <v>1528</v>
      </c>
      <c r="C1128" s="406"/>
      <c r="D1128" s="409"/>
      <c r="E1128" s="409"/>
      <c r="F1128" s="412"/>
      <c r="G1128" s="347">
        <v>7.5</v>
      </c>
      <c r="H1128" s="61"/>
      <c r="I1128" s="348">
        <f t="shared" si="74"/>
        <v>0</v>
      </c>
      <c r="J1128" s="349"/>
      <c r="K1128" s="349"/>
      <c r="L1128" s="349"/>
      <c r="M1128" s="349"/>
    </row>
    <row r="1129" spans="1:13" s="350" customFormat="1" ht="18" customHeight="1">
      <c r="A1129" s="345"/>
      <c r="B1129" s="346" t="s">
        <v>1529</v>
      </c>
      <c r="C1129" s="406"/>
      <c r="D1129" s="409"/>
      <c r="E1129" s="409"/>
      <c r="F1129" s="412"/>
      <c r="G1129" s="347">
        <v>8</v>
      </c>
      <c r="H1129" s="61"/>
      <c r="I1129" s="348">
        <f t="shared" si="74"/>
        <v>0</v>
      </c>
      <c r="J1129" s="349"/>
      <c r="K1129" s="349"/>
      <c r="L1129" s="349"/>
      <c r="M1129" s="349"/>
    </row>
    <row r="1130" spans="1:13" s="350" customFormat="1" ht="18" customHeight="1">
      <c r="A1130" s="345"/>
      <c r="B1130" s="346" t="s">
        <v>1530</v>
      </c>
      <c r="C1130" s="406"/>
      <c r="D1130" s="409"/>
      <c r="E1130" s="409"/>
      <c r="F1130" s="412"/>
      <c r="G1130" s="347">
        <v>8.5</v>
      </c>
      <c r="H1130" s="61"/>
      <c r="I1130" s="348">
        <f t="shared" si="74"/>
        <v>0</v>
      </c>
      <c r="J1130" s="349"/>
      <c r="K1130" s="349"/>
      <c r="L1130" s="349"/>
      <c r="M1130" s="349"/>
    </row>
    <row r="1131" spans="1:13" s="350" customFormat="1" ht="18" customHeight="1">
      <c r="A1131" s="345"/>
      <c r="B1131" s="346" t="s">
        <v>1531</v>
      </c>
      <c r="C1131" s="406"/>
      <c r="D1131" s="409"/>
      <c r="E1131" s="409"/>
      <c r="F1131" s="412"/>
      <c r="G1131" s="347">
        <v>9</v>
      </c>
      <c r="H1131" s="61"/>
      <c r="I1131" s="348">
        <f t="shared" si="74"/>
        <v>0</v>
      </c>
      <c r="J1131" s="349"/>
      <c r="K1131" s="349"/>
      <c r="L1131" s="349"/>
      <c r="M1131" s="349"/>
    </row>
    <row r="1132" spans="1:13" s="350" customFormat="1" ht="18" customHeight="1">
      <c r="A1132" s="345"/>
      <c r="B1132" s="346" t="s">
        <v>1532</v>
      </c>
      <c r="C1132" s="406"/>
      <c r="D1132" s="409"/>
      <c r="E1132" s="409"/>
      <c r="F1132" s="412"/>
      <c r="G1132" s="347">
        <v>9.5</v>
      </c>
      <c r="H1132" s="61"/>
      <c r="I1132" s="348">
        <f t="shared" si="74"/>
        <v>0</v>
      </c>
      <c r="J1132" s="349"/>
      <c r="K1132" s="349"/>
      <c r="L1132" s="349"/>
      <c r="M1132" s="349"/>
    </row>
    <row r="1133" spans="1:13" s="350" customFormat="1" ht="18" customHeight="1">
      <c r="A1133" s="345"/>
      <c r="B1133" s="346" t="s">
        <v>1533</v>
      </c>
      <c r="C1133" s="406"/>
      <c r="D1133" s="409"/>
      <c r="E1133" s="409"/>
      <c r="F1133" s="412"/>
      <c r="G1133" s="347">
        <v>10</v>
      </c>
      <c r="H1133" s="61"/>
      <c r="I1133" s="348">
        <f t="shared" si="74"/>
        <v>0</v>
      </c>
      <c r="J1133" s="349"/>
      <c r="K1133" s="349"/>
      <c r="L1133" s="349"/>
      <c r="M1133" s="349"/>
    </row>
    <row r="1134" spans="1:13" s="350" customFormat="1" ht="18" customHeight="1">
      <c r="A1134" s="345"/>
      <c r="B1134" s="346" t="s">
        <v>1534</v>
      </c>
      <c r="C1134" s="406"/>
      <c r="D1134" s="409"/>
      <c r="E1134" s="409"/>
      <c r="F1134" s="412"/>
      <c r="G1134" s="347">
        <v>10.5</v>
      </c>
      <c r="H1134" s="61"/>
      <c r="I1134" s="348">
        <f t="shared" si="74"/>
        <v>0</v>
      </c>
      <c r="J1134" s="349"/>
      <c r="K1134" s="349"/>
      <c r="L1134" s="349"/>
      <c r="M1134" s="349"/>
    </row>
    <row r="1135" spans="1:13" s="350" customFormat="1" ht="18" customHeight="1">
      <c r="A1135" s="345"/>
      <c r="B1135" s="346" t="s">
        <v>1535</v>
      </c>
      <c r="C1135" s="406"/>
      <c r="D1135" s="409"/>
      <c r="E1135" s="409"/>
      <c r="F1135" s="412"/>
      <c r="G1135" s="347">
        <v>10</v>
      </c>
      <c r="H1135" s="61"/>
      <c r="I1135" s="348">
        <f t="shared" si="74"/>
        <v>0</v>
      </c>
      <c r="J1135" s="349"/>
      <c r="K1135" s="349"/>
      <c r="L1135" s="349"/>
      <c r="M1135" s="349"/>
    </row>
    <row r="1136" spans="1:13" s="350" customFormat="1" ht="18" customHeight="1">
      <c r="A1136" s="345"/>
      <c r="B1136" s="346" t="s">
        <v>1536</v>
      </c>
      <c r="C1136" s="406"/>
      <c r="D1136" s="409"/>
      <c r="E1136" s="409"/>
      <c r="F1136" s="412"/>
      <c r="G1136" s="347">
        <v>11.5</v>
      </c>
      <c r="H1136" s="61"/>
      <c r="I1136" s="348">
        <f t="shared" si="74"/>
        <v>0</v>
      </c>
      <c r="J1136" s="349"/>
      <c r="K1136" s="349"/>
      <c r="L1136" s="349"/>
      <c r="M1136" s="349"/>
    </row>
    <row r="1137" spans="1:13" s="350" customFormat="1" ht="18" customHeight="1">
      <c r="A1137" s="345"/>
      <c r="B1137" s="346" t="s">
        <v>1537</v>
      </c>
      <c r="C1137" s="406"/>
      <c r="D1137" s="409"/>
      <c r="E1137" s="409"/>
      <c r="F1137" s="412"/>
      <c r="G1137" s="347">
        <v>12</v>
      </c>
      <c r="H1137" s="61"/>
      <c r="I1137" s="348">
        <f t="shared" si="74"/>
        <v>0</v>
      </c>
      <c r="J1137" s="349"/>
      <c r="K1137" s="349"/>
      <c r="L1137" s="349"/>
      <c r="M1137" s="349"/>
    </row>
    <row r="1138" spans="1:13" s="350" customFormat="1" ht="18" customHeight="1">
      <c r="A1138" s="345"/>
      <c r="B1138" s="346" t="s">
        <v>1538</v>
      </c>
      <c r="C1138" s="406"/>
      <c r="D1138" s="409"/>
      <c r="E1138" s="409"/>
      <c r="F1138" s="412"/>
      <c r="G1138" s="347">
        <v>12.5</v>
      </c>
      <c r="H1138" s="61"/>
      <c r="I1138" s="348">
        <f t="shared" si="74"/>
        <v>0</v>
      </c>
      <c r="J1138" s="349"/>
      <c r="K1138" s="349"/>
      <c r="L1138" s="349"/>
      <c r="M1138" s="349"/>
    </row>
    <row r="1139" spans="1:13" s="350" customFormat="1" ht="18" customHeight="1">
      <c r="A1139" s="345"/>
      <c r="B1139" s="346" t="s">
        <v>1539</v>
      </c>
      <c r="C1139" s="406"/>
      <c r="D1139" s="409"/>
      <c r="E1139" s="409"/>
      <c r="F1139" s="412"/>
      <c r="G1139" s="347">
        <v>13</v>
      </c>
      <c r="H1139" s="61"/>
      <c r="I1139" s="348">
        <f t="shared" si="74"/>
        <v>0</v>
      </c>
      <c r="J1139" s="349"/>
      <c r="K1139" s="349"/>
      <c r="L1139" s="349"/>
      <c r="M1139" s="349"/>
    </row>
    <row r="1140" spans="1:13" s="350" customFormat="1" ht="18" customHeight="1">
      <c r="A1140" s="345"/>
      <c r="B1140" s="346" t="s">
        <v>1540</v>
      </c>
      <c r="C1140" s="406"/>
      <c r="D1140" s="409"/>
      <c r="E1140" s="409"/>
      <c r="F1140" s="412"/>
      <c r="G1140" s="347">
        <v>13.5</v>
      </c>
      <c r="H1140" s="61"/>
      <c r="I1140" s="348">
        <f t="shared" si="74"/>
        <v>0</v>
      </c>
      <c r="J1140" s="349"/>
      <c r="K1140" s="349"/>
      <c r="L1140" s="349"/>
      <c r="M1140" s="349"/>
    </row>
    <row r="1141" spans="1:13" s="350" customFormat="1" ht="18" customHeight="1">
      <c r="A1141" s="345"/>
      <c r="B1141" s="346" t="s">
        <v>1541</v>
      </c>
      <c r="C1141" s="407"/>
      <c r="D1141" s="410"/>
      <c r="E1141" s="410"/>
      <c r="F1141" s="413"/>
      <c r="G1141" s="347">
        <v>14</v>
      </c>
      <c r="H1141" s="61"/>
      <c r="I1141" s="348">
        <f t="shared" si="74"/>
        <v>0</v>
      </c>
      <c r="J1141" s="349"/>
      <c r="K1141" s="349"/>
      <c r="L1141" s="349"/>
      <c r="M1141" s="349"/>
    </row>
    <row r="1142" spans="1:13" s="279" customFormat="1" ht="8" customHeight="1" thickBot="1">
      <c r="A1142" s="6"/>
      <c r="B1142" s="15"/>
      <c r="C1142" s="48"/>
      <c r="D1142" s="41"/>
      <c r="E1142" s="41"/>
      <c r="F1142" s="41"/>
      <c r="G1142" s="48"/>
      <c r="H1142" s="42"/>
      <c r="I1142" s="41"/>
      <c r="J1142" s="8"/>
      <c r="K1142" s="112"/>
      <c r="L1142" s="112"/>
      <c r="M1142" s="112"/>
    </row>
    <row r="1143" spans="1:13" s="279" customFormat="1" ht="14" customHeight="1" thickBot="1">
      <c r="A1143" s="16"/>
      <c r="B1143" s="17"/>
      <c r="C1143" s="50"/>
      <c r="D1143" s="49"/>
      <c r="E1143" s="75"/>
      <c r="F1143" s="75"/>
      <c r="G1143" s="50"/>
      <c r="H1143" s="51" t="s">
        <v>41</v>
      </c>
      <c r="I1143" s="52">
        <f>SUM(I1123:I1141)</f>
        <v>0</v>
      </c>
      <c r="J1143" s="18"/>
      <c r="K1143" s="112"/>
      <c r="L1143" s="112"/>
      <c r="M1143" s="112"/>
    </row>
    <row r="1144" spans="1:13" s="67" customFormat="1" ht="8" customHeight="1">
      <c r="A1144" s="24"/>
      <c r="B1144" s="25"/>
      <c r="C1144" s="39"/>
      <c r="D1144" s="66"/>
      <c r="E1144" s="66"/>
      <c r="F1144" s="66"/>
      <c r="G1144" s="39"/>
      <c r="H1144" s="39"/>
      <c r="I1144" s="66"/>
      <c r="J1144" s="26"/>
      <c r="K1144" s="112"/>
      <c r="L1144" s="112"/>
      <c r="M1144" s="112"/>
    </row>
    <row r="1145" spans="1:13" ht="20" customHeight="1">
      <c r="B1145" s="324"/>
      <c r="C1145" s="325"/>
      <c r="D1145" s="326"/>
      <c r="E1145" s="326"/>
      <c r="F1145" s="325"/>
      <c r="G1145" s="325"/>
      <c r="H1145" s="325"/>
      <c r="I1145" s="328"/>
      <c r="L1145" s="112"/>
      <c r="M1145" s="112"/>
    </row>
    <row r="1146" spans="1:13" ht="12" customHeight="1">
      <c r="H1146" s="327"/>
      <c r="L1146" s="112"/>
      <c r="M1146" s="112"/>
    </row>
    <row r="1147" spans="1:13" ht="12" customHeight="1">
      <c r="H1147" s="352"/>
      <c r="L1147" s="112"/>
      <c r="M1147" s="112"/>
    </row>
    <row r="1148" spans="1:13" ht="12" customHeight="1">
      <c r="H1148" s="290"/>
      <c r="L1148" s="112"/>
      <c r="M1148" s="112"/>
    </row>
    <row r="1149" spans="1:13" ht="12" customHeight="1">
      <c r="H1149" s="290"/>
      <c r="L1149" s="112"/>
      <c r="M1149" s="112"/>
    </row>
    <row r="1150" spans="1:13" ht="12" customHeight="1">
      <c r="H1150" s="290"/>
      <c r="L1150" s="112"/>
      <c r="M1150" s="112"/>
    </row>
    <row r="1151" spans="1:13" ht="12" customHeight="1">
      <c r="L1151" s="112"/>
      <c r="M1151" s="112"/>
    </row>
    <row r="1152" spans="1:13" ht="12" customHeight="1">
      <c r="L1152" s="112"/>
      <c r="M1152" s="112"/>
    </row>
    <row r="1153" spans="12:13" ht="12" customHeight="1">
      <c r="L1153" s="112"/>
      <c r="M1153" s="112"/>
    </row>
    <row r="1271" spans="2:2" ht="12" customHeight="1">
      <c r="B1271" s="282" t="s">
        <v>10</v>
      </c>
    </row>
  </sheetData>
  <mergeCells count="511">
    <mergeCell ref="D197:D200"/>
    <mergeCell ref="C153:C156"/>
    <mergeCell ref="F157:F159"/>
    <mergeCell ref="F147:F150"/>
    <mergeCell ref="F153:F156"/>
    <mergeCell ref="D157:D159"/>
    <mergeCell ref="F151:F152"/>
    <mergeCell ref="F106:F109"/>
    <mergeCell ref="C125:C128"/>
    <mergeCell ref="F88:F91"/>
    <mergeCell ref="F97:F100"/>
    <mergeCell ref="F121:F124"/>
    <mergeCell ref="E92:E96"/>
    <mergeCell ref="E97:E100"/>
    <mergeCell ref="D101:D105"/>
    <mergeCell ref="E101:E105"/>
    <mergeCell ref="D106:D109"/>
    <mergeCell ref="E106:E109"/>
    <mergeCell ref="D97:D100"/>
    <mergeCell ref="D110:D112"/>
    <mergeCell ref="E110:E112"/>
    <mergeCell ref="D113:D116"/>
    <mergeCell ref="E113:E116"/>
    <mergeCell ref="F101:F105"/>
    <mergeCell ref="F110:F112"/>
    <mergeCell ref="C261:C266"/>
    <mergeCell ref="C203:C205"/>
    <mergeCell ref="C250:C254"/>
    <mergeCell ref="F137:F140"/>
    <mergeCell ref="F203:F205"/>
    <mergeCell ref="D215:D219"/>
    <mergeCell ref="E215:E219"/>
    <mergeCell ref="F8:F10"/>
    <mergeCell ref="F11:F12"/>
    <mergeCell ref="F57:F58"/>
    <mergeCell ref="F59:F61"/>
    <mergeCell ref="F62:F64"/>
    <mergeCell ref="F68:F70"/>
    <mergeCell ref="F71:F73"/>
    <mergeCell ref="F74:F76"/>
    <mergeCell ref="F27:F29"/>
    <mergeCell ref="F24:F26"/>
    <mergeCell ref="F13:F14"/>
    <mergeCell ref="E62:E64"/>
    <mergeCell ref="C32:C36"/>
    <mergeCell ref="D32:D36"/>
    <mergeCell ref="E32:E36"/>
    <mergeCell ref="F32:F36"/>
    <mergeCell ref="F125:F128"/>
    <mergeCell ref="F201:F202"/>
    <mergeCell ref="F168:F169"/>
    <mergeCell ref="E117:E120"/>
    <mergeCell ref="C143:C146"/>
    <mergeCell ref="D143:D146"/>
    <mergeCell ref="E143:E146"/>
    <mergeCell ref="E210:E214"/>
    <mergeCell ref="E224:E226"/>
    <mergeCell ref="E160:E163"/>
    <mergeCell ref="F143:F146"/>
    <mergeCell ref="F129:F132"/>
    <mergeCell ref="C129:C132"/>
    <mergeCell ref="F133:F136"/>
    <mergeCell ref="C137:C140"/>
    <mergeCell ref="E197:E200"/>
    <mergeCell ref="C147:C150"/>
    <mergeCell ref="E168:E169"/>
    <mergeCell ref="D133:D136"/>
    <mergeCell ref="E133:E136"/>
    <mergeCell ref="D137:D140"/>
    <mergeCell ref="E137:E140"/>
    <mergeCell ref="D129:D132"/>
    <mergeCell ref="F160:F163"/>
    <mergeCell ref="F197:F200"/>
    <mergeCell ref="C274:C275"/>
    <mergeCell ref="D160:D163"/>
    <mergeCell ref="E222:E223"/>
    <mergeCell ref="C168:C169"/>
    <mergeCell ref="E261:E266"/>
    <mergeCell ref="C244:C246"/>
    <mergeCell ref="C255:C260"/>
    <mergeCell ref="C247:C249"/>
    <mergeCell ref="D224:D226"/>
    <mergeCell ref="C242:C243"/>
    <mergeCell ref="D201:D202"/>
    <mergeCell ref="C160:C163"/>
    <mergeCell ref="C210:C214"/>
    <mergeCell ref="C197:C200"/>
    <mergeCell ref="C201:C202"/>
    <mergeCell ref="D242:D243"/>
    <mergeCell ref="D250:D254"/>
    <mergeCell ref="C224:C226"/>
    <mergeCell ref="D206:D209"/>
    <mergeCell ref="D255:D260"/>
    <mergeCell ref="E255:E260"/>
    <mergeCell ref="C267:C268"/>
    <mergeCell ref="D261:D266"/>
    <mergeCell ref="D168:D169"/>
    <mergeCell ref="D203:D205"/>
    <mergeCell ref="E203:E205"/>
    <mergeCell ref="E206:E209"/>
    <mergeCell ref="C222:C223"/>
    <mergeCell ref="C215:C219"/>
    <mergeCell ref="C206:C209"/>
    <mergeCell ref="D222:D223"/>
    <mergeCell ref="C6:C7"/>
    <mergeCell ref="C37:C39"/>
    <mergeCell ref="E37:E39"/>
    <mergeCell ref="D13:D14"/>
    <mergeCell ref="E13:E14"/>
    <mergeCell ref="D65:D67"/>
    <mergeCell ref="E65:E67"/>
    <mergeCell ref="C19:C23"/>
    <mergeCell ref="D19:D23"/>
    <mergeCell ref="E19:E23"/>
    <mergeCell ref="C157:C159"/>
    <mergeCell ref="D153:D156"/>
    <mergeCell ref="E153:E156"/>
    <mergeCell ref="C113:C116"/>
    <mergeCell ref="C121:C124"/>
    <mergeCell ref="C133:C136"/>
    <mergeCell ref="C80:C82"/>
    <mergeCell ref="F6:F7"/>
    <mergeCell ref="C65:C67"/>
    <mergeCell ref="E8:E10"/>
    <mergeCell ref="D11:D12"/>
    <mergeCell ref="E11:E12"/>
    <mergeCell ref="C11:C12"/>
    <mergeCell ref="C8:C10"/>
    <mergeCell ref="C62:C64"/>
    <mergeCell ref="D57:D58"/>
    <mergeCell ref="E27:E29"/>
    <mergeCell ref="C13:C14"/>
    <mergeCell ref="C24:C26"/>
    <mergeCell ref="C57:C58"/>
    <mergeCell ref="C59:C61"/>
    <mergeCell ref="C27:C29"/>
    <mergeCell ref="C40:C42"/>
    <mergeCell ref="D24:D26"/>
    <mergeCell ref="D59:D61"/>
    <mergeCell ref="E59:E61"/>
    <mergeCell ref="D62:D64"/>
    <mergeCell ref="D8:D10"/>
    <mergeCell ref="D40:D42"/>
    <mergeCell ref="E40:E42"/>
    <mergeCell ref="F40:F42"/>
    <mergeCell ref="C276:C279"/>
    <mergeCell ref="C68:C70"/>
    <mergeCell ref="C71:C73"/>
    <mergeCell ref="C74:C76"/>
    <mergeCell ref="C77:C79"/>
    <mergeCell ref="D77:D79"/>
    <mergeCell ref="E77:E79"/>
    <mergeCell ref="C83:C87"/>
    <mergeCell ref="F77:F79"/>
    <mergeCell ref="C164:C167"/>
    <mergeCell ref="D164:D167"/>
    <mergeCell ref="E164:E167"/>
    <mergeCell ref="F164:F167"/>
    <mergeCell ref="C88:C91"/>
    <mergeCell ref="D125:D128"/>
    <mergeCell ref="C92:C96"/>
    <mergeCell ref="D117:D120"/>
    <mergeCell ref="D121:D124"/>
    <mergeCell ref="E121:E124"/>
    <mergeCell ref="C117:C120"/>
    <mergeCell ref="C151:C152"/>
    <mergeCell ref="D151:D152"/>
    <mergeCell ref="E151:E152"/>
    <mergeCell ref="E201:E202"/>
    <mergeCell ref="G320:G321"/>
    <mergeCell ref="C322:C324"/>
    <mergeCell ref="D322:D324"/>
    <mergeCell ref="E322:E324"/>
    <mergeCell ref="G322:G324"/>
    <mergeCell ref="E310:E313"/>
    <mergeCell ref="F278:F279"/>
    <mergeCell ref="F282:F283"/>
    <mergeCell ref="C280:C285"/>
    <mergeCell ref="D280:D285"/>
    <mergeCell ref="E280:E285"/>
    <mergeCell ref="F296:F297"/>
    <mergeCell ref="C298:C303"/>
    <mergeCell ref="F298:F299"/>
    <mergeCell ref="F302:F303"/>
    <mergeCell ref="D276:D279"/>
    <mergeCell ref="E276:E279"/>
    <mergeCell ref="D290:D297"/>
    <mergeCell ref="E290:E297"/>
    <mergeCell ref="D298:D303"/>
    <mergeCell ref="E298:E303"/>
    <mergeCell ref="D286:D289"/>
    <mergeCell ref="E286:E289"/>
    <mergeCell ref="F276:F277"/>
    <mergeCell ref="G325:G327"/>
    <mergeCell ref="C304:C309"/>
    <mergeCell ref="F451:F467"/>
    <mergeCell ref="D310:D313"/>
    <mergeCell ref="C328:C331"/>
    <mergeCell ref="D328:D331"/>
    <mergeCell ref="E328:E331"/>
    <mergeCell ref="F328:F329"/>
    <mergeCell ref="C286:C289"/>
    <mergeCell ref="F304:F305"/>
    <mergeCell ref="F308:F309"/>
    <mergeCell ref="C290:C297"/>
    <mergeCell ref="F292:F293"/>
    <mergeCell ref="F300:F301"/>
    <mergeCell ref="F306:F307"/>
    <mergeCell ref="F390:F404"/>
    <mergeCell ref="C390:C404"/>
    <mergeCell ref="F375:F389"/>
    <mergeCell ref="C310:C313"/>
    <mergeCell ref="C320:C321"/>
    <mergeCell ref="F310:F311"/>
    <mergeCell ref="C360:C374"/>
    <mergeCell ref="F360:F374"/>
    <mergeCell ref="C375:C389"/>
    <mergeCell ref="F345:F358"/>
    <mergeCell ref="D345:D358"/>
    <mergeCell ref="E345:E358"/>
    <mergeCell ref="D360:D374"/>
    <mergeCell ref="E360:E374"/>
    <mergeCell ref="C325:C327"/>
    <mergeCell ref="D325:D327"/>
    <mergeCell ref="E325:E327"/>
    <mergeCell ref="F312:F313"/>
    <mergeCell ref="C345:C359"/>
    <mergeCell ref="F330:F331"/>
    <mergeCell ref="C607:C621"/>
    <mergeCell ref="F607:F621"/>
    <mergeCell ref="C405:C418"/>
    <mergeCell ref="F405:F418"/>
    <mergeCell ref="C419:C433"/>
    <mergeCell ref="F419:F433"/>
    <mergeCell ref="F434:F450"/>
    <mergeCell ref="C562:C576"/>
    <mergeCell ref="C451:C467"/>
    <mergeCell ref="D451:D467"/>
    <mergeCell ref="E451:E467"/>
    <mergeCell ref="D468:D484"/>
    <mergeCell ref="E468:E484"/>
    <mergeCell ref="D502:D516"/>
    <mergeCell ref="E502:E516"/>
    <mergeCell ref="D405:D418"/>
    <mergeCell ref="C577:C591"/>
    <mergeCell ref="F577:F591"/>
    <mergeCell ref="C592:C606"/>
    <mergeCell ref="C468:C484"/>
    <mergeCell ref="F468:F484"/>
    <mergeCell ref="C532:C546"/>
    <mergeCell ref="F532:F546"/>
    <mergeCell ref="C547:C561"/>
    <mergeCell ref="F547:F561"/>
    <mergeCell ref="F562:F576"/>
    <mergeCell ref="C485:C501"/>
    <mergeCell ref="F485:F501"/>
    <mergeCell ref="C502:C516"/>
    <mergeCell ref="F502:F516"/>
    <mergeCell ref="C517:C531"/>
    <mergeCell ref="F517:F531"/>
    <mergeCell ref="D485:D501"/>
    <mergeCell ref="E485:E501"/>
    <mergeCell ref="D517:D531"/>
    <mergeCell ref="E562:E576"/>
    <mergeCell ref="C772:C786"/>
    <mergeCell ref="F772:F786"/>
    <mergeCell ref="C802:C816"/>
    <mergeCell ref="F802:F816"/>
    <mergeCell ref="C817:C831"/>
    <mergeCell ref="F817:F831"/>
    <mergeCell ref="D817:D831"/>
    <mergeCell ref="E817:E831"/>
    <mergeCell ref="C712:C726"/>
    <mergeCell ref="F712:F726"/>
    <mergeCell ref="C727:C741"/>
    <mergeCell ref="F727:F741"/>
    <mergeCell ref="C742:C756"/>
    <mergeCell ref="F742:F756"/>
    <mergeCell ref="D712:D726"/>
    <mergeCell ref="E712:E726"/>
    <mergeCell ref="D727:D741"/>
    <mergeCell ref="E727:E741"/>
    <mergeCell ref="C757:C771"/>
    <mergeCell ref="D757:D771"/>
    <mergeCell ref="E757:E771"/>
    <mergeCell ref="F757:F771"/>
    <mergeCell ref="D742:D756"/>
    <mergeCell ref="E742:E756"/>
    <mergeCell ref="C927:C938"/>
    <mergeCell ref="F927:F938"/>
    <mergeCell ref="C939:C950"/>
    <mergeCell ref="F939:F950"/>
    <mergeCell ref="C951:C962"/>
    <mergeCell ref="F951:F962"/>
    <mergeCell ref="D951:D962"/>
    <mergeCell ref="E951:E962"/>
    <mergeCell ref="C867:C878"/>
    <mergeCell ref="F867:F878"/>
    <mergeCell ref="C879:C890"/>
    <mergeCell ref="F879:F890"/>
    <mergeCell ref="C891:C902"/>
    <mergeCell ref="F891:F902"/>
    <mergeCell ref="C903:C914"/>
    <mergeCell ref="F903:F914"/>
    <mergeCell ref="D903:D914"/>
    <mergeCell ref="E903:E914"/>
    <mergeCell ref="D927:D938"/>
    <mergeCell ref="E927:E938"/>
    <mergeCell ref="D939:D950"/>
    <mergeCell ref="E939:E950"/>
    <mergeCell ref="D867:D878"/>
    <mergeCell ref="E867:E878"/>
    <mergeCell ref="C963:C974"/>
    <mergeCell ref="F963:F974"/>
    <mergeCell ref="C987:C998"/>
    <mergeCell ref="F987:F998"/>
    <mergeCell ref="C999:C1010"/>
    <mergeCell ref="F999:F1010"/>
    <mergeCell ref="D963:D974"/>
    <mergeCell ref="E963:E974"/>
    <mergeCell ref="D975:D986"/>
    <mergeCell ref="E975:E986"/>
    <mergeCell ref="C975:C986"/>
    <mergeCell ref="F975:F986"/>
    <mergeCell ref="E999:E1010"/>
    <mergeCell ref="C1059:C1070"/>
    <mergeCell ref="F1059:F1070"/>
    <mergeCell ref="C1071:C1082"/>
    <mergeCell ref="F1071:F1082"/>
    <mergeCell ref="C1011:C1022"/>
    <mergeCell ref="F1011:F1022"/>
    <mergeCell ref="C1023:C1034"/>
    <mergeCell ref="F1023:F1034"/>
    <mergeCell ref="C1047:C1058"/>
    <mergeCell ref="F1047:F1058"/>
    <mergeCell ref="D1011:D1022"/>
    <mergeCell ref="E1011:E1022"/>
    <mergeCell ref="D1023:D1034"/>
    <mergeCell ref="E1023:E1034"/>
    <mergeCell ref="D1047:D1058"/>
    <mergeCell ref="E1047:E1058"/>
    <mergeCell ref="C434:C450"/>
    <mergeCell ref="D304:D309"/>
    <mergeCell ref="E304:E309"/>
    <mergeCell ref="C667:C681"/>
    <mergeCell ref="F667:F681"/>
    <mergeCell ref="C682:C696"/>
    <mergeCell ref="F682:F696"/>
    <mergeCell ref="D375:D389"/>
    <mergeCell ref="E375:E389"/>
    <mergeCell ref="D320:D321"/>
    <mergeCell ref="E320:E321"/>
    <mergeCell ref="D390:D404"/>
    <mergeCell ref="E390:E404"/>
    <mergeCell ref="F592:F606"/>
    <mergeCell ref="E405:E418"/>
    <mergeCell ref="D419:D433"/>
    <mergeCell ref="E419:E433"/>
    <mergeCell ref="D434:D450"/>
    <mergeCell ref="E434:E450"/>
    <mergeCell ref="D607:D621"/>
    <mergeCell ref="E607:E621"/>
    <mergeCell ref="D547:D561"/>
    <mergeCell ref="E547:E561"/>
    <mergeCell ref="D562:D576"/>
    <mergeCell ref="C697:C711"/>
    <mergeCell ref="F697:F711"/>
    <mergeCell ref="D697:D711"/>
    <mergeCell ref="E697:E711"/>
    <mergeCell ref="C622:C636"/>
    <mergeCell ref="F622:F636"/>
    <mergeCell ref="C637:C651"/>
    <mergeCell ref="F637:F651"/>
    <mergeCell ref="C652:C666"/>
    <mergeCell ref="F652:F666"/>
    <mergeCell ref="D622:D636"/>
    <mergeCell ref="E622:E636"/>
    <mergeCell ref="D637:D651"/>
    <mergeCell ref="E637:E651"/>
    <mergeCell ref="D577:D591"/>
    <mergeCell ref="E577:E591"/>
    <mergeCell ref="E517:E531"/>
    <mergeCell ref="D532:D546"/>
    <mergeCell ref="E532:E546"/>
    <mergeCell ref="D592:D606"/>
    <mergeCell ref="E592:E606"/>
    <mergeCell ref="D999:D1010"/>
    <mergeCell ref="D772:D786"/>
    <mergeCell ref="E772:E786"/>
    <mergeCell ref="D802:D816"/>
    <mergeCell ref="E802:E816"/>
    <mergeCell ref="D652:D666"/>
    <mergeCell ref="E652:E666"/>
    <mergeCell ref="D667:D681"/>
    <mergeCell ref="E667:E681"/>
    <mergeCell ref="D682:D696"/>
    <mergeCell ref="E682:E696"/>
    <mergeCell ref="D879:D890"/>
    <mergeCell ref="E879:E890"/>
    <mergeCell ref="D891:D902"/>
    <mergeCell ref="E891:E902"/>
    <mergeCell ref="E987:E998"/>
    <mergeCell ref="C1088:C1102"/>
    <mergeCell ref="F1088:F1102"/>
    <mergeCell ref="D1103:D1117"/>
    <mergeCell ref="D1088:D1102"/>
    <mergeCell ref="E1088:E1102"/>
    <mergeCell ref="E1103:E1117"/>
    <mergeCell ref="C1103:C1117"/>
    <mergeCell ref="D1071:D1082"/>
    <mergeCell ref="E1071:E1082"/>
    <mergeCell ref="F65:F67"/>
    <mergeCell ref="E57:E58"/>
    <mergeCell ref="C97:C100"/>
    <mergeCell ref="C101:C105"/>
    <mergeCell ref="C106:C109"/>
    <mergeCell ref="C110:C112"/>
    <mergeCell ref="E125:E128"/>
    <mergeCell ref="E24:E26"/>
    <mergeCell ref="D27:D29"/>
    <mergeCell ref="D37:D39"/>
    <mergeCell ref="D71:D73"/>
    <mergeCell ref="E71:E73"/>
    <mergeCell ref="D74:D76"/>
    <mergeCell ref="E74:E76"/>
    <mergeCell ref="D68:D70"/>
    <mergeCell ref="E68:E70"/>
    <mergeCell ref="F37:F39"/>
    <mergeCell ref="F113:F116"/>
    <mergeCell ref="F117:F120"/>
    <mergeCell ref="D80:D82"/>
    <mergeCell ref="E80:E82"/>
    <mergeCell ref="F80:F82"/>
    <mergeCell ref="F83:F87"/>
    <mergeCell ref="F92:F96"/>
    <mergeCell ref="F242:F243"/>
    <mergeCell ref="F206:F209"/>
    <mergeCell ref="F222:F223"/>
    <mergeCell ref="F255:F260"/>
    <mergeCell ref="F250:F254"/>
    <mergeCell ref="F210:F214"/>
    <mergeCell ref="F215:F219"/>
    <mergeCell ref="F224:F226"/>
    <mergeCell ref="D274:D275"/>
    <mergeCell ref="E274:E275"/>
    <mergeCell ref="F274:F275"/>
    <mergeCell ref="D210:D214"/>
    <mergeCell ref="E250:E254"/>
    <mergeCell ref="D244:D246"/>
    <mergeCell ref="E244:E246"/>
    <mergeCell ref="D247:D249"/>
    <mergeCell ref="E247:E249"/>
    <mergeCell ref="E242:E243"/>
    <mergeCell ref="F247:F249"/>
    <mergeCell ref="D83:D87"/>
    <mergeCell ref="E83:E87"/>
    <mergeCell ref="D88:D91"/>
    <mergeCell ref="E88:E91"/>
    <mergeCell ref="D92:D96"/>
    <mergeCell ref="E129:E132"/>
    <mergeCell ref="D147:D150"/>
    <mergeCell ref="E147:E150"/>
    <mergeCell ref="E157:E159"/>
    <mergeCell ref="C1123:C1141"/>
    <mergeCell ref="D1123:D1141"/>
    <mergeCell ref="E1123:E1141"/>
    <mergeCell ref="F1123:F1141"/>
    <mergeCell ref="C847:C861"/>
    <mergeCell ref="D847:D861"/>
    <mergeCell ref="E847:E861"/>
    <mergeCell ref="F847:F861"/>
    <mergeCell ref="C787:C801"/>
    <mergeCell ref="D787:D801"/>
    <mergeCell ref="E787:E801"/>
    <mergeCell ref="F787:F801"/>
    <mergeCell ref="C1035:C1046"/>
    <mergeCell ref="D1035:D1046"/>
    <mergeCell ref="E1035:E1046"/>
    <mergeCell ref="F1035:F1046"/>
    <mergeCell ref="C832:C846"/>
    <mergeCell ref="D832:D846"/>
    <mergeCell ref="E832:E846"/>
    <mergeCell ref="F832:F846"/>
    <mergeCell ref="D1059:D1070"/>
    <mergeCell ref="E1059:E1070"/>
    <mergeCell ref="D987:D998"/>
    <mergeCell ref="F1103:F1117"/>
    <mergeCell ref="F19:F23"/>
    <mergeCell ref="F261:F266"/>
    <mergeCell ref="D267:D268"/>
    <mergeCell ref="E267:E268"/>
    <mergeCell ref="F267:F268"/>
    <mergeCell ref="C915:C926"/>
    <mergeCell ref="D915:D926"/>
    <mergeCell ref="E915:E926"/>
    <mergeCell ref="F915:F926"/>
    <mergeCell ref="C180:C181"/>
    <mergeCell ref="D180:D181"/>
    <mergeCell ref="E180:E181"/>
    <mergeCell ref="F180:F181"/>
    <mergeCell ref="C46:C47"/>
    <mergeCell ref="D46:D47"/>
    <mergeCell ref="E46:E47"/>
    <mergeCell ref="F46:F47"/>
    <mergeCell ref="F244:F246"/>
    <mergeCell ref="F286:F287"/>
    <mergeCell ref="F290:F291"/>
    <mergeCell ref="F294:F295"/>
    <mergeCell ref="F280:F281"/>
    <mergeCell ref="F284:F285"/>
    <mergeCell ref="F288:F289"/>
  </mergeCells>
  <phoneticPr fontId="6" type="noConversion"/>
  <pageMargins left="1" right="1" top="1" bottom="1" header="0.25" footer="0.25"/>
  <pageSetup scale="64" fitToHeight="0" orientation="portrait"/>
  <headerFooter alignWithMargins="0">
    <oddFooter>&amp;L&amp;"Helvetica,Regular"&amp;12&amp;K000000&amp;P</oddFooter>
  </headerFooter>
  <rowBreaks count="1" manualBreakCount="1">
    <brk id="135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37"/>
  <sheetViews>
    <sheetView showGridLines="0" zoomScaleNormal="100" workbookViewId="0">
      <pane ySplit="1" topLeftCell="A2" activePane="bottomLeft" state="frozen"/>
      <selection pane="bottomLeft" activeCell="N20" sqref="N20"/>
    </sheetView>
  </sheetViews>
  <sheetFormatPr baseColWidth="10" defaultColWidth="9.1640625" defaultRowHeight="12" customHeight="1"/>
  <cols>
    <col min="1" max="1" width="1.33203125" style="138" customWidth="1"/>
    <col min="2" max="2" width="22.33203125" style="139" customWidth="1"/>
    <col min="3" max="3" width="29.33203125" style="140" customWidth="1"/>
    <col min="4" max="5" width="11.1640625" style="141" customWidth="1"/>
    <col min="6" max="6" width="17" style="140" customWidth="1"/>
    <col min="7" max="7" width="8.6640625" style="140" customWidth="1"/>
    <col min="8" max="8" width="10" style="140" customWidth="1"/>
    <col min="9" max="9" width="10" style="141" customWidth="1"/>
    <col min="10" max="10" width="1.83203125" style="139" customWidth="1"/>
    <col min="11" max="13" width="9.1640625" style="139" customWidth="1"/>
    <col min="14" max="253" width="9.1640625" style="129" customWidth="1"/>
    <col min="254" max="16384" width="9.1640625" style="129"/>
  </cols>
  <sheetData>
    <row r="1" spans="1:13" s="80" customFormat="1" ht="12" customHeight="1">
      <c r="A1" s="79"/>
      <c r="B1" s="53" t="s">
        <v>1445</v>
      </c>
      <c r="C1" s="54" t="s">
        <v>70</v>
      </c>
      <c r="D1" s="68" t="s">
        <v>39</v>
      </c>
      <c r="E1" s="68" t="s">
        <v>40</v>
      </c>
      <c r="F1" s="68" t="s">
        <v>84</v>
      </c>
      <c r="G1" s="54" t="s">
        <v>71</v>
      </c>
      <c r="H1" s="54" t="s">
        <v>86</v>
      </c>
      <c r="I1" s="55" t="s">
        <v>41</v>
      </c>
      <c r="J1" s="79"/>
      <c r="K1" s="79"/>
      <c r="L1" s="79"/>
      <c r="M1" s="79"/>
    </row>
    <row r="2" spans="1:13" s="126" customFormat="1" ht="8" customHeight="1" thickBot="1">
      <c r="A2" s="81"/>
      <c r="B2" s="82"/>
      <c r="C2" s="83"/>
      <c r="D2" s="84"/>
      <c r="E2" s="84"/>
      <c r="F2" s="84"/>
      <c r="G2" s="83"/>
      <c r="H2" s="83"/>
      <c r="I2" s="84"/>
      <c r="J2" s="85"/>
      <c r="K2" s="85"/>
      <c r="L2" s="85"/>
      <c r="M2" s="85"/>
    </row>
    <row r="3" spans="1:13" s="127" customFormat="1" ht="14" customHeight="1" thickBot="1">
      <c r="A3" s="87"/>
      <c r="B3" s="40" t="s">
        <v>1401</v>
      </c>
      <c r="C3" s="46"/>
      <c r="D3" s="65"/>
      <c r="E3" s="65"/>
      <c r="F3" s="46"/>
      <c r="G3" s="46"/>
      <c r="H3" s="46"/>
      <c r="I3" s="46"/>
      <c r="J3" s="88"/>
      <c r="K3" s="88"/>
      <c r="L3" s="88"/>
      <c r="M3" s="88"/>
    </row>
    <row r="4" spans="1:13" s="182" customFormat="1" ht="18" customHeight="1">
      <c r="A4" s="179"/>
      <c r="B4" s="31" t="s">
        <v>1383</v>
      </c>
      <c r="C4" s="422" t="s">
        <v>1384</v>
      </c>
      <c r="D4" s="391">
        <v>18</v>
      </c>
      <c r="E4" s="391">
        <v>35.950000000000003</v>
      </c>
      <c r="F4" s="391" t="s">
        <v>1385</v>
      </c>
      <c r="G4" s="33" t="s">
        <v>51</v>
      </c>
      <c r="H4" s="59"/>
      <c r="I4" s="124">
        <f>H4*18</f>
        <v>0</v>
      </c>
      <c r="J4" s="180"/>
      <c r="K4" s="181"/>
      <c r="L4" s="180"/>
      <c r="M4" s="180"/>
    </row>
    <row r="5" spans="1:13" s="182" customFormat="1" ht="18" customHeight="1">
      <c r="A5" s="179"/>
      <c r="B5" s="31" t="s">
        <v>1386</v>
      </c>
      <c r="C5" s="423"/>
      <c r="D5" s="392"/>
      <c r="E5" s="392"/>
      <c r="F5" s="392"/>
      <c r="G5" s="33" t="s">
        <v>52</v>
      </c>
      <c r="H5" s="59"/>
      <c r="I5" s="246">
        <f t="shared" ref="I5:I6" si="0">H5*18</f>
        <v>0</v>
      </c>
      <c r="J5" s="180"/>
      <c r="K5" s="181"/>
      <c r="L5" s="180"/>
      <c r="M5" s="180"/>
    </row>
    <row r="6" spans="1:13" s="182" customFormat="1" ht="18" customHeight="1">
      <c r="A6" s="179"/>
      <c r="B6" s="31" t="s">
        <v>1387</v>
      </c>
      <c r="C6" s="423"/>
      <c r="D6" s="392"/>
      <c r="E6" s="392"/>
      <c r="F6" s="393"/>
      <c r="G6" s="33" t="s">
        <v>53</v>
      </c>
      <c r="H6" s="59"/>
      <c r="I6" s="246">
        <f t="shared" si="0"/>
        <v>0</v>
      </c>
      <c r="J6" s="180"/>
      <c r="K6" s="181"/>
      <c r="L6" s="180"/>
      <c r="M6" s="180"/>
    </row>
    <row r="7" spans="1:13" s="182" customFormat="1" ht="18" customHeight="1">
      <c r="A7" s="179"/>
      <c r="B7" s="31" t="s">
        <v>1388</v>
      </c>
      <c r="C7" s="422" t="s">
        <v>1389</v>
      </c>
      <c r="D7" s="391">
        <v>12</v>
      </c>
      <c r="E7" s="391">
        <v>23.95</v>
      </c>
      <c r="F7" s="461" t="s">
        <v>1390</v>
      </c>
      <c r="G7" s="33" t="s">
        <v>51</v>
      </c>
      <c r="H7" s="59"/>
      <c r="I7" s="124">
        <f>H7*12</f>
        <v>0</v>
      </c>
      <c r="J7" s="180"/>
      <c r="K7" s="181"/>
      <c r="L7" s="180"/>
      <c r="M7" s="180"/>
    </row>
    <row r="8" spans="1:13" s="182" customFormat="1" ht="18" customHeight="1">
      <c r="A8" s="179"/>
      <c r="B8" s="31" t="s">
        <v>1391</v>
      </c>
      <c r="C8" s="423"/>
      <c r="D8" s="392"/>
      <c r="E8" s="392"/>
      <c r="F8" s="463"/>
      <c r="G8" s="33" t="s">
        <v>52</v>
      </c>
      <c r="H8" s="59"/>
      <c r="I8" s="246">
        <f t="shared" ref="I8:I9" si="1">H8*12</f>
        <v>0</v>
      </c>
      <c r="J8" s="180"/>
      <c r="K8" s="181"/>
      <c r="L8" s="180"/>
      <c r="M8" s="180"/>
    </row>
    <row r="9" spans="1:13" s="182" customFormat="1" ht="18" customHeight="1">
      <c r="A9" s="179"/>
      <c r="B9" s="31" t="s">
        <v>1392</v>
      </c>
      <c r="C9" s="423"/>
      <c r="D9" s="392"/>
      <c r="E9" s="392"/>
      <c r="F9" s="462"/>
      <c r="G9" s="33" t="s">
        <v>53</v>
      </c>
      <c r="H9" s="59"/>
      <c r="I9" s="246">
        <f t="shared" si="1"/>
        <v>0</v>
      </c>
      <c r="J9" s="180"/>
      <c r="K9" s="181"/>
      <c r="L9" s="180"/>
      <c r="M9" s="180"/>
    </row>
    <row r="10" spans="1:13" s="182" customFormat="1" ht="18" customHeight="1">
      <c r="A10" s="179"/>
      <c r="B10" s="31" t="s">
        <v>1393</v>
      </c>
      <c r="C10" s="422" t="s">
        <v>1394</v>
      </c>
      <c r="D10" s="391">
        <v>15</v>
      </c>
      <c r="E10" s="391">
        <v>29.95</v>
      </c>
      <c r="F10" s="461" t="s">
        <v>1395</v>
      </c>
      <c r="G10" s="33" t="s">
        <v>51</v>
      </c>
      <c r="H10" s="59"/>
      <c r="I10" s="124">
        <f>H10*15</f>
        <v>0</v>
      </c>
      <c r="J10" s="180"/>
      <c r="K10" s="181"/>
      <c r="L10" s="180"/>
      <c r="M10" s="180"/>
    </row>
    <row r="11" spans="1:13" s="182" customFormat="1" ht="18" customHeight="1">
      <c r="A11" s="179"/>
      <c r="B11" s="31" t="s">
        <v>1396</v>
      </c>
      <c r="C11" s="423"/>
      <c r="D11" s="392"/>
      <c r="E11" s="392"/>
      <c r="F11" s="462"/>
      <c r="G11" s="33" t="s">
        <v>52</v>
      </c>
      <c r="H11" s="59"/>
      <c r="I11" s="246">
        <f>H11*15</f>
        <v>0</v>
      </c>
      <c r="J11" s="180"/>
      <c r="K11" s="181"/>
      <c r="L11" s="180"/>
      <c r="M11" s="180"/>
    </row>
    <row r="12" spans="1:13" s="182" customFormat="1" ht="18" customHeight="1">
      <c r="A12" s="179"/>
      <c r="B12" s="31" t="s">
        <v>1397</v>
      </c>
      <c r="C12" s="422" t="s">
        <v>1398</v>
      </c>
      <c r="D12" s="391">
        <v>12</v>
      </c>
      <c r="E12" s="391">
        <v>23.95</v>
      </c>
      <c r="F12" s="461" t="s">
        <v>1399</v>
      </c>
      <c r="G12" s="33" t="s">
        <v>51</v>
      </c>
      <c r="H12" s="59"/>
      <c r="I12" s="124">
        <f>H12*12</f>
        <v>0</v>
      </c>
      <c r="J12" s="180"/>
      <c r="K12" s="181"/>
      <c r="L12" s="180"/>
      <c r="M12" s="180"/>
    </row>
    <row r="13" spans="1:13" s="182" customFormat="1" ht="18" customHeight="1">
      <c r="A13" s="179"/>
      <c r="B13" s="29" t="s">
        <v>1400</v>
      </c>
      <c r="C13" s="424"/>
      <c r="D13" s="393"/>
      <c r="E13" s="393"/>
      <c r="F13" s="462"/>
      <c r="G13" s="33" t="s">
        <v>52</v>
      </c>
      <c r="H13" s="59"/>
      <c r="I13" s="246">
        <f>H13*12</f>
        <v>0</v>
      </c>
      <c r="J13" s="180"/>
      <c r="K13" s="181"/>
      <c r="L13" s="180"/>
      <c r="M13" s="180"/>
    </row>
    <row r="14" spans="1:13" s="187" customFormat="1" ht="8" customHeight="1" thickBot="1">
      <c r="A14" s="183"/>
      <c r="B14" s="15"/>
      <c r="C14" s="184"/>
      <c r="D14" s="41"/>
      <c r="E14" s="41"/>
      <c r="F14" s="41"/>
      <c r="G14" s="48"/>
      <c r="H14" s="42"/>
      <c r="I14" s="41"/>
      <c r="J14" s="185"/>
      <c r="K14" s="186"/>
      <c r="L14" s="185"/>
      <c r="M14" s="185"/>
    </row>
    <row r="15" spans="1:13" s="187" customFormat="1" ht="14" customHeight="1" thickBot="1">
      <c r="A15" s="16"/>
      <c r="B15" s="17"/>
      <c r="C15" s="188"/>
      <c r="D15" s="49"/>
      <c r="E15" s="189"/>
      <c r="F15" s="189"/>
      <c r="G15" s="50"/>
      <c r="H15" s="51" t="s">
        <v>41</v>
      </c>
      <c r="I15" s="52">
        <f>SUM(I4:I14)</f>
        <v>0</v>
      </c>
      <c r="J15" s="18"/>
      <c r="K15" s="186"/>
      <c r="L15" s="190"/>
      <c r="M15" s="190"/>
    </row>
    <row r="16" spans="1:13" s="127" customFormat="1" ht="8" customHeight="1" thickBot="1">
      <c r="A16" s="81"/>
      <c r="B16" s="131"/>
      <c r="C16" s="132"/>
      <c r="D16" s="133"/>
      <c r="E16" s="133"/>
      <c r="F16" s="133"/>
      <c r="G16" s="132"/>
      <c r="H16" s="134"/>
      <c r="I16" s="133"/>
      <c r="J16" s="85"/>
      <c r="K16" s="104"/>
      <c r="L16" s="85"/>
      <c r="M16" s="85"/>
    </row>
    <row r="17" spans="1:13" s="127" customFormat="1" ht="14" customHeight="1" thickBot="1">
      <c r="A17" s="87"/>
      <c r="B17" s="40" t="s">
        <v>54</v>
      </c>
      <c r="C17" s="46"/>
      <c r="D17" s="65"/>
      <c r="E17" s="65"/>
      <c r="F17" s="46"/>
      <c r="G17" s="46"/>
      <c r="H17" s="46"/>
      <c r="I17" s="46"/>
      <c r="J17" s="88"/>
      <c r="K17" s="88"/>
      <c r="L17" s="88"/>
      <c r="M17" s="88"/>
    </row>
    <row r="18" spans="1:13" s="27" customFormat="1" ht="8" customHeight="1">
      <c r="A18" s="24"/>
      <c r="B18" s="25"/>
      <c r="C18" s="39"/>
      <c r="D18" s="66"/>
      <c r="E18" s="66"/>
      <c r="F18" s="66"/>
      <c r="G18" s="39"/>
      <c r="H18" s="39"/>
      <c r="I18" s="66"/>
      <c r="J18" s="26"/>
      <c r="K18" s="26"/>
      <c r="L18" s="26"/>
      <c r="M18" s="26"/>
    </row>
    <row r="19" spans="1:13" ht="18" customHeight="1">
      <c r="A19" s="90"/>
      <c r="B19" s="32" t="s">
        <v>1422</v>
      </c>
      <c r="C19" s="455" t="s">
        <v>1402</v>
      </c>
      <c r="D19" s="457">
        <v>50</v>
      </c>
      <c r="E19" s="457">
        <v>99.95</v>
      </c>
      <c r="F19" s="125" t="s">
        <v>1403</v>
      </c>
      <c r="G19" s="128" t="s">
        <v>1407</v>
      </c>
      <c r="H19" s="92"/>
      <c r="I19" s="125">
        <f>H19*50</f>
        <v>0</v>
      </c>
      <c r="J19" s="94"/>
      <c r="K19" s="95"/>
      <c r="L19" s="94"/>
      <c r="M19" s="94"/>
    </row>
    <row r="20" spans="1:13" ht="18" customHeight="1">
      <c r="A20" s="90"/>
      <c r="B20" s="32" t="s">
        <v>1424</v>
      </c>
      <c r="C20" s="456"/>
      <c r="D20" s="458"/>
      <c r="E20" s="458"/>
      <c r="F20" s="125" t="s">
        <v>1404</v>
      </c>
      <c r="G20" s="128" t="s">
        <v>1407</v>
      </c>
      <c r="H20" s="92"/>
      <c r="I20" s="251">
        <f t="shared" ref="I20:I21" si="2">H20*50</f>
        <v>0</v>
      </c>
      <c r="J20" s="94"/>
      <c r="K20" s="95"/>
      <c r="L20" s="94"/>
      <c r="M20" s="94"/>
    </row>
    <row r="21" spans="1:13" ht="18" customHeight="1">
      <c r="A21" s="90"/>
      <c r="B21" s="32" t="s">
        <v>1423</v>
      </c>
      <c r="C21" s="456"/>
      <c r="D21" s="458"/>
      <c r="E21" s="458"/>
      <c r="F21" s="125" t="s">
        <v>1405</v>
      </c>
      <c r="G21" s="128" t="s">
        <v>1407</v>
      </c>
      <c r="H21" s="92"/>
      <c r="I21" s="251">
        <f t="shared" si="2"/>
        <v>0</v>
      </c>
      <c r="J21" s="94"/>
      <c r="K21" s="95"/>
      <c r="L21" s="94"/>
      <c r="M21" s="94"/>
    </row>
    <row r="22" spans="1:13" ht="18" customHeight="1">
      <c r="A22" s="90"/>
      <c r="B22" s="32" t="s">
        <v>1429</v>
      </c>
      <c r="C22" s="455" t="s">
        <v>1406</v>
      </c>
      <c r="D22" s="457">
        <v>80</v>
      </c>
      <c r="E22" s="457">
        <v>159.94999999999999</v>
      </c>
      <c r="F22" s="125" t="s">
        <v>1403</v>
      </c>
      <c r="G22" s="128" t="s">
        <v>1407</v>
      </c>
      <c r="H22" s="92"/>
      <c r="I22" s="125">
        <f>H22*80</f>
        <v>0</v>
      </c>
      <c r="J22" s="94"/>
      <c r="K22" s="95"/>
      <c r="L22" s="94"/>
      <c r="M22" s="94"/>
    </row>
    <row r="23" spans="1:13" ht="18" customHeight="1">
      <c r="A23" s="90"/>
      <c r="B23" s="32" t="s">
        <v>1430</v>
      </c>
      <c r="C23" s="456"/>
      <c r="D23" s="458"/>
      <c r="E23" s="458"/>
      <c r="F23" s="125" t="s">
        <v>1404</v>
      </c>
      <c r="G23" s="128" t="s">
        <v>1407</v>
      </c>
      <c r="H23" s="92"/>
      <c r="I23" s="251">
        <f t="shared" ref="I23:I24" si="3">H23*80</f>
        <v>0</v>
      </c>
      <c r="J23" s="94"/>
      <c r="K23" s="95"/>
      <c r="L23" s="94"/>
      <c r="M23" s="94"/>
    </row>
    <row r="24" spans="1:13" ht="18" customHeight="1">
      <c r="A24" s="90"/>
      <c r="B24" s="32" t="s">
        <v>1431</v>
      </c>
      <c r="C24" s="456"/>
      <c r="D24" s="458"/>
      <c r="E24" s="458"/>
      <c r="F24" s="125" t="s">
        <v>1405</v>
      </c>
      <c r="G24" s="128" t="s">
        <v>1407</v>
      </c>
      <c r="H24" s="92"/>
      <c r="I24" s="251">
        <f t="shared" si="3"/>
        <v>0</v>
      </c>
      <c r="J24" s="94"/>
      <c r="K24" s="95"/>
      <c r="L24" s="94"/>
      <c r="M24" s="94"/>
    </row>
    <row r="25" spans="1:13" ht="18" customHeight="1">
      <c r="A25" s="90"/>
      <c r="B25" s="32" t="s">
        <v>1427</v>
      </c>
      <c r="C25" s="455" t="s">
        <v>90</v>
      </c>
      <c r="D25" s="457">
        <v>25</v>
      </c>
      <c r="E25" s="457">
        <v>49.95</v>
      </c>
      <c r="F25" s="229" t="s">
        <v>1404</v>
      </c>
      <c r="G25" s="128">
        <v>165</v>
      </c>
      <c r="H25" s="92"/>
      <c r="I25" s="229">
        <f>H25*25</f>
        <v>0</v>
      </c>
      <c r="J25" s="94"/>
      <c r="K25" s="95"/>
      <c r="L25" s="94"/>
      <c r="M25" s="94"/>
    </row>
    <row r="26" spans="1:13" ht="18" customHeight="1">
      <c r="A26" s="90"/>
      <c r="B26" s="32" t="s">
        <v>1513</v>
      </c>
      <c r="C26" s="456"/>
      <c r="D26" s="458"/>
      <c r="E26" s="458"/>
      <c r="F26" s="229" t="s">
        <v>1405</v>
      </c>
      <c r="G26" s="128">
        <v>165</v>
      </c>
      <c r="H26" s="92"/>
      <c r="I26" s="371">
        <f>H26*25</f>
        <v>0</v>
      </c>
      <c r="J26" s="94"/>
      <c r="K26" s="95"/>
      <c r="L26" s="94"/>
      <c r="M26" s="94"/>
    </row>
    <row r="27" spans="1:13" ht="18" customHeight="1">
      <c r="A27" s="90"/>
      <c r="B27" s="32" t="s">
        <v>1517</v>
      </c>
      <c r="C27" s="455" t="s">
        <v>91</v>
      </c>
      <c r="D27" s="457">
        <v>50</v>
      </c>
      <c r="E27" s="457">
        <v>99.95</v>
      </c>
      <c r="F27" s="229" t="s">
        <v>1404</v>
      </c>
      <c r="G27" s="128">
        <v>159</v>
      </c>
      <c r="H27" s="92"/>
      <c r="I27" s="229">
        <f>H27*45</f>
        <v>0</v>
      </c>
      <c r="J27" s="94"/>
      <c r="K27" s="95"/>
      <c r="L27" s="94"/>
      <c r="M27" s="94"/>
    </row>
    <row r="28" spans="1:13" ht="18" customHeight="1">
      <c r="A28" s="90"/>
      <c r="B28" s="32" t="s">
        <v>1428</v>
      </c>
      <c r="C28" s="456"/>
      <c r="D28" s="458"/>
      <c r="E28" s="458"/>
      <c r="F28" s="229" t="s">
        <v>1404</v>
      </c>
      <c r="G28" s="128">
        <v>169</v>
      </c>
      <c r="H28" s="92"/>
      <c r="I28" s="251">
        <f t="shared" ref="I28:I30" si="4">H28*45</f>
        <v>0</v>
      </c>
      <c r="J28" s="94"/>
      <c r="K28" s="95"/>
      <c r="L28" s="94"/>
      <c r="M28" s="94"/>
    </row>
    <row r="29" spans="1:13" ht="18" customHeight="1">
      <c r="A29" s="90"/>
      <c r="B29" s="32" t="s">
        <v>1518</v>
      </c>
      <c r="C29" s="456"/>
      <c r="D29" s="458"/>
      <c r="E29" s="458"/>
      <c r="F29" s="229" t="s">
        <v>1405</v>
      </c>
      <c r="G29" s="128">
        <v>159</v>
      </c>
      <c r="H29" s="92"/>
      <c r="I29" s="251">
        <f t="shared" si="4"/>
        <v>0</v>
      </c>
      <c r="J29" s="94"/>
      <c r="K29" s="95"/>
      <c r="L29" s="94"/>
      <c r="M29" s="94"/>
    </row>
    <row r="30" spans="1:13" ht="18" customHeight="1">
      <c r="A30" s="90"/>
      <c r="B30" s="32" t="s">
        <v>1516</v>
      </c>
      <c r="C30" s="459"/>
      <c r="D30" s="460"/>
      <c r="E30" s="460"/>
      <c r="F30" s="229" t="s">
        <v>1405</v>
      </c>
      <c r="G30" s="128">
        <v>169</v>
      </c>
      <c r="H30" s="92"/>
      <c r="I30" s="251">
        <f t="shared" si="4"/>
        <v>0</v>
      </c>
      <c r="J30" s="94"/>
      <c r="K30" s="95"/>
      <c r="L30" s="130"/>
      <c r="M30" s="94"/>
    </row>
    <row r="31" spans="1:13" ht="18" customHeight="1">
      <c r="A31" s="90"/>
      <c r="B31" s="32" t="s">
        <v>1425</v>
      </c>
      <c r="C31" s="455" t="s">
        <v>81</v>
      </c>
      <c r="D31" s="457">
        <v>40</v>
      </c>
      <c r="E31" s="457">
        <v>79.95</v>
      </c>
      <c r="F31" s="229" t="s">
        <v>1404</v>
      </c>
      <c r="G31" s="128">
        <v>165</v>
      </c>
      <c r="H31" s="92"/>
      <c r="I31" s="229">
        <f>H31*40</f>
        <v>0</v>
      </c>
      <c r="J31" s="94"/>
      <c r="K31" s="95"/>
      <c r="L31" s="94"/>
      <c r="M31" s="94"/>
    </row>
    <row r="32" spans="1:13" ht="18" customHeight="1">
      <c r="A32" s="90"/>
      <c r="B32" s="32" t="s">
        <v>1515</v>
      </c>
      <c r="C32" s="456"/>
      <c r="D32" s="458"/>
      <c r="E32" s="458"/>
      <c r="F32" s="229" t="s">
        <v>1405</v>
      </c>
      <c r="G32" s="128">
        <v>165</v>
      </c>
      <c r="H32" s="92"/>
      <c r="I32" s="251">
        <f>H32*40</f>
        <v>0</v>
      </c>
      <c r="J32" s="94"/>
      <c r="K32" s="95"/>
      <c r="L32" s="94"/>
      <c r="M32" s="94"/>
    </row>
    <row r="33" spans="1:13" ht="18" customHeight="1">
      <c r="A33" s="90"/>
      <c r="B33" s="32" t="s">
        <v>1426</v>
      </c>
      <c r="C33" s="455" t="s">
        <v>92</v>
      </c>
      <c r="D33" s="457">
        <v>85</v>
      </c>
      <c r="E33" s="457">
        <v>169.95</v>
      </c>
      <c r="F33" s="229" t="s">
        <v>1404</v>
      </c>
      <c r="G33" s="128">
        <v>165</v>
      </c>
      <c r="H33" s="92"/>
      <c r="I33" s="229">
        <f>H33*85</f>
        <v>0</v>
      </c>
      <c r="J33" s="94"/>
      <c r="K33" s="95"/>
      <c r="L33" s="94"/>
      <c r="M33" s="94"/>
    </row>
    <row r="34" spans="1:13" ht="18" customHeight="1">
      <c r="A34" s="90"/>
      <c r="B34" s="32" t="s">
        <v>1514</v>
      </c>
      <c r="C34" s="459"/>
      <c r="D34" s="460"/>
      <c r="E34" s="460"/>
      <c r="F34" s="229" t="s">
        <v>1405</v>
      </c>
      <c r="G34" s="128">
        <v>165</v>
      </c>
      <c r="H34" s="92"/>
      <c r="I34" s="251">
        <f>H34*85</f>
        <v>0</v>
      </c>
      <c r="J34" s="94"/>
      <c r="K34" s="95"/>
      <c r="L34" s="94"/>
      <c r="M34" s="94"/>
    </row>
    <row r="35" spans="1:13" s="127" customFormat="1" ht="8" customHeight="1" thickBot="1">
      <c r="A35" s="81"/>
      <c r="B35" s="100"/>
      <c r="C35" s="101"/>
      <c r="D35" s="102"/>
      <c r="E35" s="102"/>
      <c r="F35" s="102"/>
      <c r="G35" s="101"/>
      <c r="H35" s="103"/>
      <c r="I35" s="102"/>
      <c r="J35" s="85"/>
      <c r="K35" s="104"/>
      <c r="L35" s="85"/>
      <c r="M35" s="85"/>
    </row>
    <row r="36" spans="1:13" s="127" customFormat="1" ht="14" customHeight="1" thickBot="1">
      <c r="A36" s="105"/>
      <c r="B36" s="117"/>
      <c r="C36" s="118"/>
      <c r="D36" s="119"/>
      <c r="E36" s="120"/>
      <c r="F36" s="120"/>
      <c r="G36" s="118"/>
      <c r="H36" s="121" t="s">
        <v>41</v>
      </c>
      <c r="I36" s="122">
        <f>SUM(I19:I35)</f>
        <v>0</v>
      </c>
      <c r="J36" s="106"/>
      <c r="K36" s="104"/>
      <c r="L36" s="107"/>
      <c r="M36" s="107"/>
    </row>
    <row r="37" spans="1:13" s="127" customFormat="1" ht="8" customHeight="1">
      <c r="A37" s="81"/>
      <c r="B37" s="137"/>
      <c r="C37" s="132"/>
      <c r="D37" s="133"/>
      <c r="E37" s="133"/>
      <c r="F37" s="133"/>
      <c r="G37" s="132"/>
      <c r="H37" s="134"/>
      <c r="I37" s="133"/>
      <c r="J37" s="85"/>
      <c r="K37" s="104"/>
      <c r="L37" s="85"/>
      <c r="M37" s="85"/>
    </row>
  </sheetData>
  <mergeCells count="34">
    <mergeCell ref="C19:C21"/>
    <mergeCell ref="C27:C30"/>
    <mergeCell ref="D27:D30"/>
    <mergeCell ref="E27:E30"/>
    <mergeCell ref="D22:D24"/>
    <mergeCell ref="E22:E24"/>
    <mergeCell ref="C22:C24"/>
    <mergeCell ref="C25:C26"/>
    <mergeCell ref="D25:D26"/>
    <mergeCell ref="E25:E26"/>
    <mergeCell ref="D19:D21"/>
    <mergeCell ref="E19:E21"/>
    <mergeCell ref="C4:C6"/>
    <mergeCell ref="D4:D6"/>
    <mergeCell ref="E4:E6"/>
    <mergeCell ref="F4:F6"/>
    <mergeCell ref="C7:C9"/>
    <mergeCell ref="D7:D9"/>
    <mergeCell ref="E7:E9"/>
    <mergeCell ref="F7:F9"/>
    <mergeCell ref="C10:C11"/>
    <mergeCell ref="D10:D11"/>
    <mergeCell ref="E10:E11"/>
    <mergeCell ref="F10:F11"/>
    <mergeCell ref="C12:C13"/>
    <mergeCell ref="D12:D13"/>
    <mergeCell ref="E12:E13"/>
    <mergeCell ref="F12:F13"/>
    <mergeCell ref="C31:C32"/>
    <mergeCell ref="D31:D32"/>
    <mergeCell ref="E31:E32"/>
    <mergeCell ref="C33:C34"/>
    <mergeCell ref="D33:D34"/>
    <mergeCell ref="E33:E34"/>
  </mergeCells>
  <pageMargins left="1" right="1" top="1" bottom="1" header="0.25" footer="0.25"/>
  <pageSetup scale="64" fitToHeight="0" orientation="portrait"/>
  <headerFooter alignWithMargins="0">
    <oddFooter>&amp;L&amp;"Helvetica,Regular"&amp;12&amp;K000000&amp;P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142"/>
  <sheetViews>
    <sheetView showGridLines="0" zoomScaleNormal="100" workbookViewId="0">
      <pane ySplit="1" topLeftCell="A2" activePane="bottomLeft" state="frozen"/>
      <selection pane="bottomLeft" activeCell="O17" sqref="O17"/>
    </sheetView>
  </sheetViews>
  <sheetFormatPr baseColWidth="10" defaultColWidth="9.1640625" defaultRowHeight="12" customHeight="1"/>
  <cols>
    <col min="1" max="1" width="1.33203125" style="108" customWidth="1"/>
    <col min="2" max="2" width="22.33203125" style="112" customWidth="1"/>
    <col min="3" max="3" width="29.33203125" style="114" customWidth="1"/>
    <col min="4" max="5" width="11.1640625" style="115" customWidth="1"/>
    <col min="6" max="6" width="17" style="114" customWidth="1"/>
    <col min="7" max="7" width="8.6640625" style="114" customWidth="1"/>
    <col min="8" max="8" width="10" style="114" customWidth="1"/>
    <col min="9" max="9" width="10" style="115" customWidth="1"/>
    <col min="10" max="10" width="1.83203125" style="112" customWidth="1"/>
    <col min="11" max="13" width="9.1640625" style="112" customWidth="1"/>
    <col min="14" max="253" width="9.1640625" style="97" customWidth="1"/>
    <col min="254" max="16384" width="9.1640625" style="97"/>
  </cols>
  <sheetData>
    <row r="1" spans="1:13" s="80" customFormat="1" ht="12" customHeight="1">
      <c r="A1" s="116"/>
      <c r="B1" s="53" t="s">
        <v>1445</v>
      </c>
      <c r="C1" s="54" t="s">
        <v>70</v>
      </c>
      <c r="D1" s="68" t="s">
        <v>39</v>
      </c>
      <c r="E1" s="68" t="s">
        <v>40</v>
      </c>
      <c r="F1" s="68" t="s">
        <v>84</v>
      </c>
      <c r="G1" s="54" t="s">
        <v>71</v>
      </c>
      <c r="H1" s="54" t="s">
        <v>86</v>
      </c>
      <c r="I1" s="55" t="s">
        <v>41</v>
      </c>
      <c r="J1" s="79"/>
      <c r="K1" s="79"/>
      <c r="L1" s="79"/>
      <c r="M1" s="79"/>
    </row>
    <row r="2" spans="1:13" s="86" customFormat="1" ht="8" customHeight="1" thickBot="1">
      <c r="A2" s="81"/>
      <c r="B2" s="82"/>
      <c r="C2" s="83"/>
      <c r="D2" s="84"/>
      <c r="E2" s="84"/>
      <c r="F2" s="84"/>
      <c r="G2" s="83"/>
      <c r="H2" s="83"/>
      <c r="I2" s="84"/>
      <c r="J2" s="85"/>
      <c r="K2" s="85"/>
      <c r="L2" s="85"/>
      <c r="M2" s="85"/>
    </row>
    <row r="3" spans="1:13" s="89" customFormat="1" ht="14" customHeight="1" thickBot="1">
      <c r="A3" s="87"/>
      <c r="B3" s="40" t="s">
        <v>99</v>
      </c>
      <c r="C3" s="316"/>
      <c r="D3" s="317"/>
      <c r="E3" s="317"/>
      <c r="F3" s="318"/>
      <c r="G3" s="318"/>
      <c r="H3" s="318"/>
      <c r="I3" s="318"/>
      <c r="J3" s="88"/>
      <c r="K3" s="88"/>
      <c r="L3" s="88"/>
      <c r="M3" s="88"/>
    </row>
    <row r="4" spans="1:13" ht="18" customHeight="1">
      <c r="A4" s="90"/>
      <c r="B4" s="91" t="s">
        <v>287</v>
      </c>
      <c r="C4" s="456" t="s">
        <v>1353</v>
      </c>
      <c r="D4" s="458">
        <v>312</v>
      </c>
      <c r="E4" s="458">
        <v>519.95000000000005</v>
      </c>
      <c r="F4" s="458" t="s">
        <v>85</v>
      </c>
      <c r="G4" s="136">
        <v>151</v>
      </c>
      <c r="H4" s="136"/>
      <c r="I4" s="250">
        <f>H4*312</f>
        <v>0</v>
      </c>
      <c r="J4" s="94"/>
      <c r="K4" s="95"/>
      <c r="L4" s="96"/>
      <c r="M4" s="94"/>
    </row>
    <row r="5" spans="1:13" ht="18" customHeight="1">
      <c r="A5" s="90"/>
      <c r="B5" s="91" t="s">
        <v>288</v>
      </c>
      <c r="C5" s="456"/>
      <c r="D5" s="458"/>
      <c r="E5" s="458"/>
      <c r="F5" s="458"/>
      <c r="G5" s="92">
        <v>156</v>
      </c>
      <c r="H5" s="92"/>
      <c r="I5" s="250">
        <f t="shared" ref="I5:I6" si="0">H5*312</f>
        <v>0</v>
      </c>
      <c r="J5" s="94"/>
      <c r="K5" s="95"/>
      <c r="L5" s="96"/>
      <c r="M5" s="94"/>
    </row>
    <row r="6" spans="1:13" ht="18" customHeight="1">
      <c r="A6" s="90"/>
      <c r="B6" s="91" t="s">
        <v>289</v>
      </c>
      <c r="C6" s="459"/>
      <c r="D6" s="460"/>
      <c r="E6" s="460"/>
      <c r="F6" s="460"/>
      <c r="G6" s="92">
        <v>162</v>
      </c>
      <c r="H6" s="92"/>
      <c r="I6" s="250">
        <f t="shared" si="0"/>
        <v>0</v>
      </c>
      <c r="J6" s="94"/>
      <c r="K6" s="95"/>
      <c r="L6" s="96"/>
      <c r="M6" s="94"/>
    </row>
    <row r="7" spans="1:13" ht="18" customHeight="1">
      <c r="A7" s="90"/>
      <c r="B7" s="91" t="s">
        <v>290</v>
      </c>
      <c r="C7" s="98" t="s">
        <v>1354</v>
      </c>
      <c r="D7" s="93">
        <v>257.5</v>
      </c>
      <c r="E7" s="93">
        <v>429.95</v>
      </c>
      <c r="F7" s="93" t="s">
        <v>85</v>
      </c>
      <c r="G7" s="92">
        <v>149</v>
      </c>
      <c r="H7" s="136"/>
      <c r="I7" s="93">
        <f>H7*257.5</f>
        <v>0</v>
      </c>
      <c r="J7" s="94"/>
      <c r="K7" s="95"/>
      <c r="L7" s="96"/>
      <c r="M7" s="94"/>
    </row>
    <row r="8" spans="1:13" ht="18" customHeight="1">
      <c r="A8" s="90"/>
      <c r="B8" s="91" t="s">
        <v>291</v>
      </c>
      <c r="C8" s="99" t="s">
        <v>1355</v>
      </c>
      <c r="D8" s="93">
        <v>300</v>
      </c>
      <c r="E8" s="93">
        <v>499.95</v>
      </c>
      <c r="F8" s="93" t="s">
        <v>85</v>
      </c>
      <c r="G8" s="92">
        <v>161</v>
      </c>
      <c r="H8" s="92"/>
      <c r="I8" s="93">
        <f>H8*300</f>
        <v>0</v>
      </c>
      <c r="J8" s="94"/>
      <c r="K8" s="95"/>
      <c r="L8" s="96"/>
      <c r="M8" s="94"/>
    </row>
    <row r="9" spans="1:13" ht="18" customHeight="1">
      <c r="A9" s="90"/>
      <c r="B9" s="91" t="s">
        <v>292</v>
      </c>
      <c r="C9" s="455" t="s">
        <v>1356</v>
      </c>
      <c r="D9" s="464">
        <v>318</v>
      </c>
      <c r="E9" s="464">
        <v>529.95000000000005</v>
      </c>
      <c r="F9" s="457" t="s">
        <v>85</v>
      </c>
      <c r="G9" s="92">
        <v>153</v>
      </c>
      <c r="H9" s="92"/>
      <c r="I9" s="93">
        <f>H9*318</f>
        <v>0</v>
      </c>
      <c r="J9" s="94"/>
      <c r="K9" s="95"/>
      <c r="L9" s="96"/>
      <c r="M9" s="94"/>
    </row>
    <row r="10" spans="1:13" ht="18" customHeight="1">
      <c r="A10" s="90"/>
      <c r="B10" s="91" t="s">
        <v>293</v>
      </c>
      <c r="C10" s="456"/>
      <c r="D10" s="464"/>
      <c r="E10" s="464"/>
      <c r="F10" s="458"/>
      <c r="G10" s="92">
        <v>159</v>
      </c>
      <c r="H10" s="136"/>
      <c r="I10" s="251">
        <f t="shared" ref="I10:I11" si="1">H10*318</f>
        <v>0</v>
      </c>
      <c r="J10" s="94"/>
      <c r="K10" s="95"/>
      <c r="L10" s="96"/>
      <c r="M10" s="94"/>
    </row>
    <row r="11" spans="1:13" ht="18" customHeight="1">
      <c r="A11" s="90"/>
      <c r="B11" s="91" t="s">
        <v>294</v>
      </c>
      <c r="C11" s="456"/>
      <c r="D11" s="464"/>
      <c r="E11" s="464"/>
      <c r="F11" s="458"/>
      <c r="G11" s="92">
        <v>163</v>
      </c>
      <c r="H11" s="92"/>
      <c r="I11" s="251">
        <f t="shared" si="1"/>
        <v>0</v>
      </c>
      <c r="J11" s="94"/>
      <c r="K11" s="95"/>
      <c r="L11" s="96"/>
      <c r="M11" s="94"/>
    </row>
    <row r="12" spans="1:13" ht="18" customHeight="1">
      <c r="A12" s="90"/>
      <c r="B12" s="91" t="s">
        <v>295</v>
      </c>
      <c r="C12" s="455" t="s">
        <v>1357</v>
      </c>
      <c r="D12" s="464">
        <v>300</v>
      </c>
      <c r="E12" s="464">
        <v>499.95</v>
      </c>
      <c r="F12" s="457" t="s">
        <v>85</v>
      </c>
      <c r="G12" s="92">
        <v>152</v>
      </c>
      <c r="H12" s="92"/>
      <c r="I12" s="93">
        <f>H12*300</f>
        <v>0</v>
      </c>
      <c r="J12" s="94"/>
      <c r="K12" s="95"/>
      <c r="L12" s="96"/>
      <c r="M12" s="94"/>
    </row>
    <row r="13" spans="1:13" ht="18" customHeight="1">
      <c r="A13" s="90"/>
      <c r="B13" s="91" t="s">
        <v>296</v>
      </c>
      <c r="C13" s="456"/>
      <c r="D13" s="464"/>
      <c r="E13" s="464"/>
      <c r="F13" s="458"/>
      <c r="G13" s="92">
        <v>155</v>
      </c>
      <c r="H13" s="136"/>
      <c r="I13" s="251">
        <f t="shared" ref="I13:I16" si="2">H13*300</f>
        <v>0</v>
      </c>
      <c r="J13" s="94"/>
      <c r="K13" s="95"/>
      <c r="L13" s="96"/>
      <c r="M13" s="94"/>
    </row>
    <row r="14" spans="1:13" ht="18" customHeight="1">
      <c r="A14" s="90"/>
      <c r="B14" s="91" t="s">
        <v>297</v>
      </c>
      <c r="C14" s="456"/>
      <c r="D14" s="464"/>
      <c r="E14" s="464"/>
      <c r="F14" s="458"/>
      <c r="G14" s="92">
        <v>157</v>
      </c>
      <c r="H14" s="92"/>
      <c r="I14" s="251">
        <f t="shared" si="2"/>
        <v>0</v>
      </c>
      <c r="J14" s="94"/>
      <c r="K14" s="95"/>
      <c r="L14" s="96"/>
      <c r="M14" s="94"/>
    </row>
    <row r="15" spans="1:13" ht="18" customHeight="1">
      <c r="A15" s="90"/>
      <c r="B15" s="91" t="s">
        <v>298</v>
      </c>
      <c r="C15" s="455" t="s">
        <v>1358</v>
      </c>
      <c r="D15" s="464">
        <v>300</v>
      </c>
      <c r="E15" s="464">
        <v>499.95</v>
      </c>
      <c r="F15" s="457" t="s">
        <v>85</v>
      </c>
      <c r="G15" s="92">
        <v>159</v>
      </c>
      <c r="H15" s="92"/>
      <c r="I15" s="251">
        <f t="shared" si="2"/>
        <v>0</v>
      </c>
      <c r="J15" s="94"/>
      <c r="K15" s="95"/>
      <c r="L15" s="94"/>
      <c r="M15" s="94"/>
    </row>
    <row r="16" spans="1:13" ht="18" customHeight="1">
      <c r="A16" s="90"/>
      <c r="B16" s="91" t="s">
        <v>299</v>
      </c>
      <c r="C16" s="456"/>
      <c r="D16" s="464"/>
      <c r="E16" s="464"/>
      <c r="F16" s="458"/>
      <c r="G16" s="92">
        <v>162</v>
      </c>
      <c r="H16" s="136"/>
      <c r="I16" s="251">
        <f t="shared" si="2"/>
        <v>0</v>
      </c>
      <c r="J16" s="94"/>
      <c r="K16" s="95"/>
      <c r="L16" s="94"/>
      <c r="M16" s="94"/>
    </row>
    <row r="17" spans="1:13" ht="18" customHeight="1">
      <c r="A17" s="90"/>
      <c r="B17" s="91" t="s">
        <v>303</v>
      </c>
      <c r="C17" s="455" t="s">
        <v>1360</v>
      </c>
      <c r="D17" s="464">
        <v>318</v>
      </c>
      <c r="E17" s="464">
        <v>529.95000000000005</v>
      </c>
      <c r="F17" s="457" t="s">
        <v>85</v>
      </c>
      <c r="G17" s="92">
        <v>167</v>
      </c>
      <c r="H17" s="92"/>
      <c r="I17" s="93">
        <f>H17*318</f>
        <v>0</v>
      </c>
      <c r="J17" s="94"/>
      <c r="K17" s="95"/>
      <c r="L17" s="94"/>
      <c r="M17" s="94"/>
    </row>
    <row r="18" spans="1:13" ht="18" customHeight="1">
      <c r="A18" s="90"/>
      <c r="B18" s="91" t="s">
        <v>304</v>
      </c>
      <c r="C18" s="456"/>
      <c r="D18" s="464"/>
      <c r="E18" s="464"/>
      <c r="F18" s="458"/>
      <c r="G18" s="92">
        <v>171</v>
      </c>
      <c r="H18" s="92"/>
      <c r="I18" s="251">
        <f>H18*318</f>
        <v>0</v>
      </c>
      <c r="J18" s="94"/>
      <c r="K18" s="95"/>
      <c r="L18" s="94"/>
      <c r="M18" s="94"/>
    </row>
    <row r="19" spans="1:13" ht="18" customHeight="1">
      <c r="A19" s="90"/>
      <c r="B19" s="91" t="s">
        <v>300</v>
      </c>
      <c r="C19" s="455" t="s">
        <v>1359</v>
      </c>
      <c r="D19" s="464">
        <v>270</v>
      </c>
      <c r="E19" s="464">
        <v>449.95</v>
      </c>
      <c r="F19" s="457" t="s">
        <v>85</v>
      </c>
      <c r="G19" s="92">
        <v>155</v>
      </c>
      <c r="H19" s="136"/>
      <c r="I19" s="93">
        <f>H19*270</f>
        <v>0</v>
      </c>
      <c r="J19" s="94"/>
      <c r="K19" s="95"/>
      <c r="L19" s="96"/>
      <c r="M19" s="94"/>
    </row>
    <row r="20" spans="1:13" ht="18" customHeight="1">
      <c r="A20" s="90"/>
      <c r="B20" s="91" t="s">
        <v>301</v>
      </c>
      <c r="C20" s="456"/>
      <c r="D20" s="464"/>
      <c r="E20" s="464"/>
      <c r="F20" s="458"/>
      <c r="G20" s="92">
        <v>158</v>
      </c>
      <c r="H20" s="92"/>
      <c r="I20" s="251">
        <f t="shared" ref="I20:I21" si="3">H20*270</f>
        <v>0</v>
      </c>
      <c r="J20" s="94"/>
      <c r="K20" s="95"/>
      <c r="L20" s="96"/>
      <c r="M20" s="94"/>
    </row>
    <row r="21" spans="1:13" ht="18" customHeight="1">
      <c r="A21" s="90"/>
      <c r="B21" s="91" t="s">
        <v>302</v>
      </c>
      <c r="C21" s="456"/>
      <c r="D21" s="464"/>
      <c r="E21" s="464"/>
      <c r="F21" s="458"/>
      <c r="G21" s="92">
        <v>161</v>
      </c>
      <c r="H21" s="92"/>
      <c r="I21" s="251">
        <f t="shared" si="3"/>
        <v>0</v>
      </c>
      <c r="J21" s="94"/>
      <c r="K21" s="95"/>
      <c r="L21" s="96"/>
      <c r="M21" s="94"/>
    </row>
    <row r="22" spans="1:13" ht="18" customHeight="1">
      <c r="A22" s="90"/>
      <c r="B22" s="91" t="s">
        <v>305</v>
      </c>
      <c r="C22" s="455" t="s">
        <v>1361</v>
      </c>
      <c r="D22" s="464">
        <v>240</v>
      </c>
      <c r="E22" s="464">
        <v>399.95</v>
      </c>
      <c r="F22" s="457" t="s">
        <v>85</v>
      </c>
      <c r="G22" s="92">
        <v>152</v>
      </c>
      <c r="H22" s="136"/>
      <c r="I22" s="93">
        <f>H22*240</f>
        <v>0</v>
      </c>
      <c r="J22" s="94"/>
      <c r="K22" s="95"/>
      <c r="L22" s="96"/>
      <c r="M22" s="94"/>
    </row>
    <row r="23" spans="1:13" ht="18" customHeight="1">
      <c r="A23" s="90"/>
      <c r="B23" s="91" t="s">
        <v>306</v>
      </c>
      <c r="C23" s="456"/>
      <c r="D23" s="464"/>
      <c r="E23" s="464"/>
      <c r="F23" s="458"/>
      <c r="G23" s="92">
        <v>155</v>
      </c>
      <c r="H23" s="92"/>
      <c r="I23" s="251">
        <f t="shared" ref="I23:I33" si="4">H23*240</f>
        <v>0</v>
      </c>
      <c r="J23" s="94"/>
      <c r="K23" s="95"/>
      <c r="L23" s="96"/>
      <c r="M23" s="94"/>
    </row>
    <row r="24" spans="1:13" ht="18" customHeight="1">
      <c r="A24" s="90"/>
      <c r="B24" s="91" t="s">
        <v>307</v>
      </c>
      <c r="C24" s="456"/>
      <c r="D24" s="464"/>
      <c r="E24" s="464"/>
      <c r="F24" s="458"/>
      <c r="G24" s="92">
        <v>159</v>
      </c>
      <c r="H24" s="92"/>
      <c r="I24" s="251">
        <f t="shared" si="4"/>
        <v>0</v>
      </c>
      <c r="J24" s="94"/>
      <c r="K24" s="95"/>
      <c r="L24" s="96"/>
      <c r="M24" s="94"/>
    </row>
    <row r="25" spans="1:13" ht="18" customHeight="1">
      <c r="A25" s="90"/>
      <c r="B25" s="91" t="s">
        <v>308</v>
      </c>
      <c r="C25" s="456"/>
      <c r="D25" s="464"/>
      <c r="E25" s="464"/>
      <c r="F25" s="458"/>
      <c r="G25" s="92">
        <v>162</v>
      </c>
      <c r="H25" s="136"/>
      <c r="I25" s="251">
        <f t="shared" si="4"/>
        <v>0</v>
      </c>
      <c r="J25" s="94"/>
      <c r="K25" s="95"/>
      <c r="L25" s="96"/>
      <c r="M25" s="94"/>
    </row>
    <row r="26" spans="1:13" ht="18" customHeight="1">
      <c r="A26" s="90"/>
      <c r="B26" s="91" t="s">
        <v>309</v>
      </c>
      <c r="C26" s="455" t="s">
        <v>1362</v>
      </c>
      <c r="D26" s="464">
        <v>240</v>
      </c>
      <c r="E26" s="464">
        <v>399.95</v>
      </c>
      <c r="F26" s="457" t="s">
        <v>85</v>
      </c>
      <c r="G26" s="92">
        <v>148</v>
      </c>
      <c r="H26" s="92"/>
      <c r="I26" s="251">
        <f t="shared" si="4"/>
        <v>0</v>
      </c>
      <c r="J26" s="94"/>
      <c r="K26" s="95"/>
      <c r="L26" s="96"/>
      <c r="M26" s="94"/>
    </row>
    <row r="27" spans="1:13" ht="18" customHeight="1">
      <c r="A27" s="90"/>
      <c r="B27" s="91" t="s">
        <v>310</v>
      </c>
      <c r="C27" s="456"/>
      <c r="D27" s="464"/>
      <c r="E27" s="464"/>
      <c r="F27" s="458"/>
      <c r="G27" s="92">
        <v>152</v>
      </c>
      <c r="H27" s="92"/>
      <c r="I27" s="251">
        <f t="shared" si="4"/>
        <v>0</v>
      </c>
      <c r="J27" s="94"/>
      <c r="K27" s="95"/>
      <c r="L27" s="96"/>
      <c r="M27" s="94"/>
    </row>
    <row r="28" spans="1:13" ht="18" customHeight="1">
      <c r="A28" s="90"/>
      <c r="B28" s="91" t="s">
        <v>311</v>
      </c>
      <c r="C28" s="456"/>
      <c r="D28" s="464"/>
      <c r="E28" s="464"/>
      <c r="F28" s="458"/>
      <c r="G28" s="92">
        <v>155</v>
      </c>
      <c r="H28" s="92"/>
      <c r="I28" s="251">
        <f t="shared" si="4"/>
        <v>0</v>
      </c>
      <c r="J28" s="94"/>
      <c r="K28" s="95"/>
      <c r="L28" s="96"/>
      <c r="M28" s="94"/>
    </row>
    <row r="29" spans="1:13" ht="18" customHeight="1">
      <c r="A29" s="90"/>
      <c r="B29" s="91" t="s">
        <v>312</v>
      </c>
      <c r="C29" s="456"/>
      <c r="D29" s="464"/>
      <c r="E29" s="464"/>
      <c r="F29" s="458"/>
      <c r="G29" s="92">
        <v>157</v>
      </c>
      <c r="H29" s="92"/>
      <c r="I29" s="251">
        <f t="shared" si="4"/>
        <v>0</v>
      </c>
      <c r="J29" s="94"/>
      <c r="K29" s="95"/>
      <c r="L29" s="96"/>
      <c r="M29" s="94"/>
    </row>
    <row r="30" spans="1:13" ht="18" customHeight="1">
      <c r="A30" s="90"/>
      <c r="B30" s="91" t="s">
        <v>313</v>
      </c>
      <c r="C30" s="455" t="s">
        <v>1363</v>
      </c>
      <c r="D30" s="464">
        <v>240</v>
      </c>
      <c r="E30" s="464">
        <v>399.95</v>
      </c>
      <c r="F30" s="457" t="s">
        <v>85</v>
      </c>
      <c r="G30" s="92">
        <v>155</v>
      </c>
      <c r="H30" s="92"/>
      <c r="I30" s="251">
        <f t="shared" si="4"/>
        <v>0</v>
      </c>
      <c r="J30" s="94"/>
      <c r="K30" s="95"/>
      <c r="L30" s="96"/>
      <c r="M30" s="94"/>
    </row>
    <row r="31" spans="1:13" ht="18" customHeight="1">
      <c r="A31" s="90"/>
      <c r="B31" s="91" t="s">
        <v>314</v>
      </c>
      <c r="C31" s="456"/>
      <c r="D31" s="464"/>
      <c r="E31" s="464"/>
      <c r="F31" s="458"/>
      <c r="G31" s="92">
        <v>157</v>
      </c>
      <c r="H31" s="92"/>
      <c r="I31" s="251">
        <f t="shared" si="4"/>
        <v>0</v>
      </c>
      <c r="J31" s="94"/>
      <c r="K31" s="95"/>
      <c r="L31" s="96"/>
      <c r="M31" s="94"/>
    </row>
    <row r="32" spans="1:13" ht="18" customHeight="1">
      <c r="A32" s="90"/>
      <c r="B32" s="91" t="s">
        <v>315</v>
      </c>
      <c r="C32" s="456"/>
      <c r="D32" s="464"/>
      <c r="E32" s="464"/>
      <c r="F32" s="458"/>
      <c r="G32" s="92">
        <v>159</v>
      </c>
      <c r="H32" s="92"/>
      <c r="I32" s="251">
        <f t="shared" si="4"/>
        <v>0</v>
      </c>
      <c r="J32" s="94"/>
      <c r="K32" s="95"/>
      <c r="L32" s="96"/>
      <c r="M32" s="94"/>
    </row>
    <row r="33" spans="1:13" ht="18" customHeight="1">
      <c r="A33" s="90"/>
      <c r="B33" s="91" t="s">
        <v>316</v>
      </c>
      <c r="C33" s="456"/>
      <c r="D33" s="464"/>
      <c r="E33" s="464"/>
      <c r="F33" s="458"/>
      <c r="G33" s="92">
        <v>162</v>
      </c>
      <c r="H33" s="92"/>
      <c r="I33" s="251">
        <f t="shared" si="4"/>
        <v>0</v>
      </c>
      <c r="J33" s="94"/>
      <c r="K33" s="95"/>
      <c r="L33" s="96"/>
      <c r="M33" s="94"/>
    </row>
    <row r="34" spans="1:13" ht="18" customHeight="1">
      <c r="A34" s="90"/>
      <c r="B34" s="91" t="s">
        <v>326</v>
      </c>
      <c r="C34" s="455" t="s">
        <v>1366</v>
      </c>
      <c r="D34" s="464">
        <v>180</v>
      </c>
      <c r="E34" s="464">
        <v>299.95</v>
      </c>
      <c r="F34" s="457" t="s">
        <v>85</v>
      </c>
      <c r="G34" s="92">
        <v>149</v>
      </c>
      <c r="H34" s="92"/>
      <c r="I34" s="251">
        <f t="shared" ref="I34:I43" si="5">H34*180</f>
        <v>0</v>
      </c>
      <c r="J34" s="94"/>
      <c r="K34" s="95"/>
      <c r="L34" s="96"/>
      <c r="M34" s="94"/>
    </row>
    <row r="35" spans="1:13" ht="18" customHeight="1">
      <c r="A35" s="90"/>
      <c r="B35" s="91" t="s">
        <v>327</v>
      </c>
      <c r="C35" s="456"/>
      <c r="D35" s="464"/>
      <c r="E35" s="464"/>
      <c r="F35" s="458"/>
      <c r="G35" s="92">
        <v>152</v>
      </c>
      <c r="H35" s="92"/>
      <c r="I35" s="251">
        <f t="shared" si="5"/>
        <v>0</v>
      </c>
      <c r="J35" s="94"/>
      <c r="K35" s="95"/>
      <c r="L35" s="96"/>
      <c r="M35" s="94"/>
    </row>
    <row r="36" spans="1:13" ht="18" customHeight="1">
      <c r="A36" s="90"/>
      <c r="B36" s="91" t="s">
        <v>328</v>
      </c>
      <c r="C36" s="456"/>
      <c r="D36" s="464"/>
      <c r="E36" s="464"/>
      <c r="F36" s="458"/>
      <c r="G36" s="92">
        <v>155</v>
      </c>
      <c r="H36" s="92"/>
      <c r="I36" s="251">
        <f t="shared" si="5"/>
        <v>0</v>
      </c>
      <c r="J36" s="94"/>
      <c r="K36" s="95"/>
      <c r="L36" s="96"/>
      <c r="M36" s="94"/>
    </row>
    <row r="37" spans="1:13" ht="18" customHeight="1">
      <c r="A37" s="90"/>
      <c r="B37" s="91" t="s">
        <v>329</v>
      </c>
      <c r="C37" s="456"/>
      <c r="D37" s="464"/>
      <c r="E37" s="464"/>
      <c r="F37" s="458"/>
      <c r="G37" s="92">
        <v>158</v>
      </c>
      <c r="H37" s="92"/>
      <c r="I37" s="251">
        <f t="shared" si="5"/>
        <v>0</v>
      </c>
      <c r="J37" s="94"/>
      <c r="K37" s="95"/>
      <c r="L37" s="96"/>
      <c r="M37" s="94"/>
    </row>
    <row r="38" spans="1:13" ht="18" customHeight="1">
      <c r="A38" s="90"/>
      <c r="B38" s="91" t="s">
        <v>330</v>
      </c>
      <c r="C38" s="456"/>
      <c r="D38" s="464"/>
      <c r="E38" s="464"/>
      <c r="F38" s="458"/>
      <c r="G38" s="92">
        <v>162</v>
      </c>
      <c r="H38" s="92"/>
      <c r="I38" s="251">
        <f t="shared" si="5"/>
        <v>0</v>
      </c>
      <c r="J38" s="94"/>
      <c r="K38" s="95"/>
      <c r="L38" s="96"/>
      <c r="M38" s="94"/>
    </row>
    <row r="39" spans="1:13" ht="18" customHeight="1">
      <c r="A39" s="90"/>
      <c r="B39" s="91" t="s">
        <v>331</v>
      </c>
      <c r="C39" s="455" t="s">
        <v>1367</v>
      </c>
      <c r="D39" s="464">
        <v>180</v>
      </c>
      <c r="E39" s="464">
        <v>299.95</v>
      </c>
      <c r="F39" s="457" t="s">
        <v>85</v>
      </c>
      <c r="G39" s="92">
        <v>156</v>
      </c>
      <c r="H39" s="92"/>
      <c r="I39" s="251">
        <f t="shared" si="5"/>
        <v>0</v>
      </c>
      <c r="J39" s="94"/>
      <c r="K39" s="95"/>
      <c r="L39" s="96"/>
      <c r="M39" s="94"/>
    </row>
    <row r="40" spans="1:13" ht="18" customHeight="1">
      <c r="A40" s="90"/>
      <c r="B40" s="91" t="s">
        <v>332</v>
      </c>
      <c r="C40" s="456"/>
      <c r="D40" s="464"/>
      <c r="E40" s="464"/>
      <c r="F40" s="458"/>
      <c r="G40" s="92">
        <v>159</v>
      </c>
      <c r="H40" s="92"/>
      <c r="I40" s="251">
        <f t="shared" si="5"/>
        <v>0</v>
      </c>
      <c r="J40" s="94"/>
      <c r="K40" s="95"/>
      <c r="L40" s="96"/>
      <c r="M40" s="94"/>
    </row>
    <row r="41" spans="1:13" ht="18" customHeight="1">
      <c r="A41" s="90"/>
      <c r="B41" s="91" t="s">
        <v>333</v>
      </c>
      <c r="C41" s="456"/>
      <c r="D41" s="464"/>
      <c r="E41" s="464"/>
      <c r="F41" s="458"/>
      <c r="G41" s="92">
        <v>163</v>
      </c>
      <c r="H41" s="92"/>
      <c r="I41" s="251">
        <f t="shared" si="5"/>
        <v>0</v>
      </c>
      <c r="J41" s="94"/>
      <c r="K41" s="95"/>
      <c r="L41" s="96"/>
      <c r="M41" s="94"/>
    </row>
    <row r="42" spans="1:13" ht="18" customHeight="1">
      <c r="A42" s="90"/>
      <c r="B42" s="91" t="s">
        <v>334</v>
      </c>
      <c r="C42" s="456"/>
      <c r="D42" s="464"/>
      <c r="E42" s="464"/>
      <c r="F42" s="458"/>
      <c r="G42" s="92">
        <v>165</v>
      </c>
      <c r="H42" s="92"/>
      <c r="I42" s="251">
        <f t="shared" si="5"/>
        <v>0</v>
      </c>
      <c r="J42" s="94"/>
      <c r="K42" s="95"/>
      <c r="L42" s="96"/>
      <c r="M42" s="94"/>
    </row>
    <row r="43" spans="1:13" ht="18" customHeight="1">
      <c r="A43" s="90"/>
      <c r="B43" s="91" t="s">
        <v>317</v>
      </c>
      <c r="C43" s="455" t="s">
        <v>1364</v>
      </c>
      <c r="D43" s="464">
        <v>180</v>
      </c>
      <c r="E43" s="464">
        <v>299.95</v>
      </c>
      <c r="F43" s="457" t="s">
        <v>85</v>
      </c>
      <c r="G43" s="92">
        <v>149</v>
      </c>
      <c r="H43" s="92"/>
      <c r="I43" s="93">
        <f t="shared" si="5"/>
        <v>0</v>
      </c>
      <c r="J43" s="94"/>
      <c r="K43" s="95"/>
      <c r="L43" s="96"/>
      <c r="M43" s="94"/>
    </row>
    <row r="44" spans="1:13" ht="18" customHeight="1">
      <c r="A44" s="90"/>
      <c r="B44" s="91" t="s">
        <v>318</v>
      </c>
      <c r="C44" s="456"/>
      <c r="D44" s="464"/>
      <c r="E44" s="464"/>
      <c r="F44" s="458"/>
      <c r="G44" s="92">
        <v>152</v>
      </c>
      <c r="H44" s="92"/>
      <c r="I44" s="251">
        <f t="shared" ref="I44:I51" si="6">H44*180</f>
        <v>0</v>
      </c>
      <c r="J44" s="94"/>
      <c r="K44" s="95"/>
      <c r="L44" s="96"/>
      <c r="M44" s="94"/>
    </row>
    <row r="45" spans="1:13" ht="18" customHeight="1">
      <c r="A45" s="90"/>
      <c r="B45" s="91" t="s">
        <v>319</v>
      </c>
      <c r="C45" s="456"/>
      <c r="D45" s="464"/>
      <c r="E45" s="464"/>
      <c r="F45" s="458"/>
      <c r="G45" s="92">
        <v>155</v>
      </c>
      <c r="H45" s="92"/>
      <c r="I45" s="251">
        <f t="shared" si="6"/>
        <v>0</v>
      </c>
      <c r="J45" s="94"/>
      <c r="K45" s="95"/>
      <c r="L45" s="96"/>
      <c r="M45" s="94"/>
    </row>
    <row r="46" spans="1:13" ht="18" customHeight="1">
      <c r="A46" s="90"/>
      <c r="B46" s="91" t="s">
        <v>320</v>
      </c>
      <c r="C46" s="456"/>
      <c r="D46" s="464"/>
      <c r="E46" s="464"/>
      <c r="F46" s="458"/>
      <c r="G46" s="92">
        <v>158</v>
      </c>
      <c r="H46" s="92"/>
      <c r="I46" s="251">
        <f t="shared" si="6"/>
        <v>0</v>
      </c>
      <c r="J46" s="94"/>
      <c r="K46" s="95"/>
      <c r="L46" s="96"/>
      <c r="M46" s="94"/>
    </row>
    <row r="47" spans="1:13" ht="18" customHeight="1">
      <c r="A47" s="90"/>
      <c r="B47" s="91" t="s">
        <v>321</v>
      </c>
      <c r="C47" s="456"/>
      <c r="D47" s="464"/>
      <c r="E47" s="464"/>
      <c r="F47" s="458"/>
      <c r="G47" s="92">
        <v>162</v>
      </c>
      <c r="H47" s="92"/>
      <c r="I47" s="251">
        <f t="shared" si="6"/>
        <v>0</v>
      </c>
      <c r="J47" s="94"/>
      <c r="K47" s="95"/>
      <c r="L47" s="96"/>
      <c r="M47" s="94"/>
    </row>
    <row r="48" spans="1:13" ht="18" customHeight="1">
      <c r="A48" s="90"/>
      <c r="B48" s="91" t="s">
        <v>322</v>
      </c>
      <c r="C48" s="455" t="s">
        <v>1365</v>
      </c>
      <c r="D48" s="464">
        <v>180</v>
      </c>
      <c r="E48" s="464">
        <v>299.95</v>
      </c>
      <c r="F48" s="457" t="s">
        <v>85</v>
      </c>
      <c r="G48" s="92">
        <v>156</v>
      </c>
      <c r="H48" s="92"/>
      <c r="I48" s="251">
        <f t="shared" si="6"/>
        <v>0</v>
      </c>
      <c r="J48" s="94"/>
      <c r="K48" s="95"/>
      <c r="L48" s="96"/>
      <c r="M48" s="94"/>
    </row>
    <row r="49" spans="1:13" ht="18" customHeight="1">
      <c r="A49" s="90"/>
      <c r="B49" s="91" t="s">
        <v>323</v>
      </c>
      <c r="C49" s="456"/>
      <c r="D49" s="464"/>
      <c r="E49" s="464"/>
      <c r="F49" s="458"/>
      <c r="G49" s="92">
        <v>159</v>
      </c>
      <c r="H49" s="92"/>
      <c r="I49" s="251">
        <f t="shared" si="6"/>
        <v>0</v>
      </c>
      <c r="J49" s="94"/>
      <c r="K49" s="95"/>
      <c r="L49" s="96"/>
      <c r="M49" s="94"/>
    </row>
    <row r="50" spans="1:13" ht="18" customHeight="1">
      <c r="A50" s="90"/>
      <c r="B50" s="91" t="s">
        <v>324</v>
      </c>
      <c r="C50" s="456"/>
      <c r="D50" s="464"/>
      <c r="E50" s="464"/>
      <c r="F50" s="458"/>
      <c r="G50" s="92">
        <v>163</v>
      </c>
      <c r="H50" s="92"/>
      <c r="I50" s="251">
        <f t="shared" si="6"/>
        <v>0</v>
      </c>
      <c r="J50" s="94"/>
      <c r="K50" s="95"/>
      <c r="L50" s="96"/>
      <c r="M50" s="94"/>
    </row>
    <row r="51" spans="1:13" ht="18" customHeight="1">
      <c r="A51" s="90"/>
      <c r="B51" s="91" t="s">
        <v>325</v>
      </c>
      <c r="C51" s="456"/>
      <c r="D51" s="464"/>
      <c r="E51" s="464"/>
      <c r="F51" s="458"/>
      <c r="G51" s="92">
        <v>165</v>
      </c>
      <c r="H51" s="92"/>
      <c r="I51" s="251">
        <f t="shared" si="6"/>
        <v>0</v>
      </c>
      <c r="J51" s="94"/>
      <c r="K51" s="95"/>
      <c r="L51" s="96"/>
      <c r="M51" s="94"/>
    </row>
    <row r="52" spans="1:13" ht="18" customHeight="1">
      <c r="A52" s="90"/>
      <c r="B52" s="91" t="s">
        <v>335</v>
      </c>
      <c r="C52" s="455" t="s">
        <v>1368</v>
      </c>
      <c r="D52" s="464">
        <v>240</v>
      </c>
      <c r="E52" s="464">
        <v>399.95</v>
      </c>
      <c r="F52" s="457" t="s">
        <v>85</v>
      </c>
      <c r="G52" s="92">
        <v>142</v>
      </c>
      <c r="H52" s="92"/>
      <c r="I52" s="93">
        <f>H52*240</f>
        <v>0</v>
      </c>
      <c r="J52" s="94"/>
      <c r="K52" s="95"/>
      <c r="L52" s="96"/>
      <c r="M52" s="94"/>
    </row>
    <row r="53" spans="1:13" ht="18" customHeight="1">
      <c r="A53" s="90"/>
      <c r="B53" s="91" t="s">
        <v>336</v>
      </c>
      <c r="C53" s="456"/>
      <c r="D53" s="464"/>
      <c r="E53" s="464"/>
      <c r="F53" s="458"/>
      <c r="G53" s="92">
        <v>146</v>
      </c>
      <c r="H53" s="92"/>
      <c r="I53" s="251">
        <f t="shared" ref="I53:I54" si="7">H53*240</f>
        <v>0</v>
      </c>
      <c r="J53" s="94"/>
      <c r="K53" s="95"/>
      <c r="L53" s="96"/>
      <c r="M53" s="94"/>
    </row>
    <row r="54" spans="1:13" ht="18" customHeight="1">
      <c r="A54" s="90"/>
      <c r="B54" s="91" t="s">
        <v>337</v>
      </c>
      <c r="C54" s="456"/>
      <c r="D54" s="464"/>
      <c r="E54" s="464"/>
      <c r="F54" s="458"/>
      <c r="G54" s="92">
        <v>149</v>
      </c>
      <c r="H54" s="92"/>
      <c r="I54" s="251">
        <f t="shared" si="7"/>
        <v>0</v>
      </c>
      <c r="J54" s="94"/>
      <c r="K54" s="95"/>
      <c r="L54" s="96"/>
      <c r="M54" s="94"/>
    </row>
    <row r="55" spans="1:13" ht="18" customHeight="1">
      <c r="A55" s="90"/>
      <c r="B55" s="91" t="s">
        <v>338</v>
      </c>
      <c r="C55" s="455" t="s">
        <v>1369</v>
      </c>
      <c r="D55" s="464">
        <v>180</v>
      </c>
      <c r="E55" s="464">
        <v>299.95</v>
      </c>
      <c r="F55" s="457" t="s">
        <v>85</v>
      </c>
      <c r="G55" s="92">
        <v>138</v>
      </c>
      <c r="H55" s="92"/>
      <c r="I55" s="93">
        <f>H55*180</f>
        <v>0</v>
      </c>
      <c r="J55" s="94"/>
      <c r="K55" s="95"/>
      <c r="L55" s="96"/>
      <c r="M55" s="94"/>
    </row>
    <row r="56" spans="1:13" ht="18" customHeight="1">
      <c r="A56" s="90"/>
      <c r="B56" s="91" t="s">
        <v>339</v>
      </c>
      <c r="C56" s="456"/>
      <c r="D56" s="464"/>
      <c r="E56" s="464"/>
      <c r="F56" s="458"/>
      <c r="G56" s="92">
        <v>142</v>
      </c>
      <c r="H56" s="92"/>
      <c r="I56" s="251">
        <f t="shared" ref="I56:I58" si="8">H56*180</f>
        <v>0</v>
      </c>
      <c r="J56" s="94"/>
      <c r="K56" s="95"/>
      <c r="L56" s="96"/>
      <c r="M56" s="94"/>
    </row>
    <row r="57" spans="1:13" ht="18" customHeight="1">
      <c r="A57" s="90"/>
      <c r="B57" s="91" t="s">
        <v>340</v>
      </c>
      <c r="C57" s="456"/>
      <c r="D57" s="464"/>
      <c r="E57" s="464"/>
      <c r="F57" s="458"/>
      <c r="G57" s="92">
        <v>146</v>
      </c>
      <c r="H57" s="92"/>
      <c r="I57" s="251">
        <f t="shared" si="8"/>
        <v>0</v>
      </c>
      <c r="J57" s="94"/>
      <c r="K57" s="95"/>
      <c r="L57" s="96"/>
      <c r="M57" s="94"/>
    </row>
    <row r="58" spans="1:13" ht="18" customHeight="1">
      <c r="A58" s="90"/>
      <c r="B58" s="91" t="s">
        <v>341</v>
      </c>
      <c r="C58" s="456"/>
      <c r="D58" s="464"/>
      <c r="E58" s="464"/>
      <c r="F58" s="458"/>
      <c r="G58" s="92">
        <v>149</v>
      </c>
      <c r="H58" s="92"/>
      <c r="I58" s="251">
        <f t="shared" si="8"/>
        <v>0</v>
      </c>
      <c r="J58" s="94"/>
      <c r="K58" s="95"/>
      <c r="L58" s="96"/>
      <c r="M58" s="94"/>
    </row>
    <row r="59" spans="1:13" ht="18" customHeight="1">
      <c r="A59" s="90"/>
      <c r="B59" s="91" t="s">
        <v>342</v>
      </c>
      <c r="C59" s="455" t="s">
        <v>1370</v>
      </c>
      <c r="D59" s="464">
        <v>270</v>
      </c>
      <c r="E59" s="464">
        <v>449.95</v>
      </c>
      <c r="F59" s="457" t="s">
        <v>85</v>
      </c>
      <c r="G59" s="92">
        <v>146</v>
      </c>
      <c r="H59" s="92"/>
      <c r="I59" s="93">
        <f>H59*270</f>
        <v>0</v>
      </c>
      <c r="J59" s="94"/>
      <c r="K59" s="95"/>
      <c r="L59" s="96"/>
      <c r="M59" s="94"/>
    </row>
    <row r="60" spans="1:13" ht="18" customHeight="1">
      <c r="A60" s="90"/>
      <c r="B60" s="91" t="s">
        <v>343</v>
      </c>
      <c r="C60" s="456"/>
      <c r="D60" s="464"/>
      <c r="E60" s="464"/>
      <c r="F60" s="458"/>
      <c r="G60" s="92">
        <v>149</v>
      </c>
      <c r="H60" s="92"/>
      <c r="I60" s="251">
        <f t="shared" ref="I60:I61" si="9">H60*270</f>
        <v>0</v>
      </c>
      <c r="J60" s="94"/>
      <c r="K60" s="95"/>
      <c r="L60" s="96"/>
      <c r="M60" s="94"/>
    </row>
    <row r="61" spans="1:13" ht="18" customHeight="1">
      <c r="A61" s="90"/>
      <c r="B61" s="91" t="s">
        <v>344</v>
      </c>
      <c r="C61" s="456"/>
      <c r="D61" s="464"/>
      <c r="E61" s="464"/>
      <c r="F61" s="458"/>
      <c r="G61" s="92">
        <v>152</v>
      </c>
      <c r="H61" s="92"/>
      <c r="I61" s="251">
        <f t="shared" si="9"/>
        <v>0</v>
      </c>
      <c r="J61" s="94"/>
      <c r="K61" s="95"/>
      <c r="L61" s="96"/>
      <c r="M61" s="94"/>
    </row>
    <row r="62" spans="1:13" ht="18" customHeight="1">
      <c r="A62" s="90"/>
      <c r="B62" s="91" t="s">
        <v>345</v>
      </c>
      <c r="C62" s="455" t="s">
        <v>1371</v>
      </c>
      <c r="D62" s="464">
        <v>120</v>
      </c>
      <c r="E62" s="464">
        <v>199.95</v>
      </c>
      <c r="F62" s="457" t="s">
        <v>85</v>
      </c>
      <c r="G62" s="92">
        <v>86</v>
      </c>
      <c r="H62" s="92"/>
      <c r="I62" s="93">
        <f>H62*120</f>
        <v>0</v>
      </c>
      <c r="J62" s="94"/>
      <c r="K62" s="95"/>
      <c r="L62" s="96"/>
      <c r="M62" s="94"/>
    </row>
    <row r="63" spans="1:13" ht="18" customHeight="1">
      <c r="A63" s="90"/>
      <c r="B63" s="91" t="s">
        <v>346</v>
      </c>
      <c r="C63" s="456"/>
      <c r="D63" s="464"/>
      <c r="E63" s="464"/>
      <c r="F63" s="458"/>
      <c r="G63" s="92">
        <v>96</v>
      </c>
      <c r="H63" s="92"/>
      <c r="I63" s="251">
        <f t="shared" ref="I63:I67" si="10">H63*120</f>
        <v>0</v>
      </c>
      <c r="J63" s="94"/>
      <c r="K63" s="95"/>
      <c r="L63" s="96"/>
      <c r="M63" s="94"/>
    </row>
    <row r="64" spans="1:13" ht="18" customHeight="1">
      <c r="A64" s="90"/>
      <c r="B64" s="91" t="s">
        <v>347</v>
      </c>
      <c r="C64" s="456"/>
      <c r="D64" s="464"/>
      <c r="E64" s="464"/>
      <c r="F64" s="458"/>
      <c r="G64" s="92">
        <v>106</v>
      </c>
      <c r="H64" s="92"/>
      <c r="I64" s="251">
        <f t="shared" si="10"/>
        <v>0</v>
      </c>
      <c r="J64" s="94"/>
      <c r="K64" s="95"/>
      <c r="L64" s="96"/>
      <c r="M64" s="94"/>
    </row>
    <row r="65" spans="1:13" ht="18" customHeight="1">
      <c r="A65" s="90"/>
      <c r="B65" s="91" t="s">
        <v>348</v>
      </c>
      <c r="C65" s="456"/>
      <c r="D65" s="464"/>
      <c r="E65" s="464"/>
      <c r="F65" s="458"/>
      <c r="G65" s="92">
        <v>116</v>
      </c>
      <c r="H65" s="92"/>
      <c r="I65" s="251">
        <f t="shared" si="10"/>
        <v>0</v>
      </c>
      <c r="J65" s="94"/>
      <c r="K65" s="95"/>
      <c r="L65" s="96"/>
      <c r="M65" s="94"/>
    </row>
    <row r="66" spans="1:13" ht="18" customHeight="1">
      <c r="A66" s="90"/>
      <c r="B66" s="91" t="s">
        <v>349</v>
      </c>
      <c r="C66" s="456"/>
      <c r="D66" s="464"/>
      <c r="E66" s="464"/>
      <c r="F66" s="458"/>
      <c r="G66" s="92">
        <v>121</v>
      </c>
      <c r="H66" s="92"/>
      <c r="I66" s="251">
        <f t="shared" si="10"/>
        <v>0</v>
      </c>
      <c r="J66" s="94"/>
      <c r="K66" s="95"/>
      <c r="L66" s="96"/>
      <c r="M66" s="94"/>
    </row>
    <row r="67" spans="1:13" ht="18" customHeight="1">
      <c r="A67" s="90"/>
      <c r="B67" s="91" t="s">
        <v>350</v>
      </c>
      <c r="C67" s="456"/>
      <c r="D67" s="464"/>
      <c r="E67" s="464"/>
      <c r="F67" s="458"/>
      <c r="G67" s="92">
        <v>126</v>
      </c>
      <c r="H67" s="92"/>
      <c r="I67" s="251">
        <f t="shared" si="10"/>
        <v>0</v>
      </c>
      <c r="J67" s="94"/>
      <c r="K67" s="95"/>
      <c r="L67" s="96"/>
      <c r="M67" s="94"/>
    </row>
    <row r="68" spans="1:13" ht="18" customHeight="1">
      <c r="A68" s="90"/>
      <c r="B68" s="91" t="s">
        <v>351</v>
      </c>
      <c r="C68" s="455" t="s">
        <v>1372</v>
      </c>
      <c r="D68" s="464">
        <v>132</v>
      </c>
      <c r="E68" s="464">
        <v>219.95</v>
      </c>
      <c r="F68" s="457" t="s">
        <v>85</v>
      </c>
      <c r="G68" s="92">
        <v>132</v>
      </c>
      <c r="H68" s="92"/>
      <c r="I68" s="93">
        <f>H68*132</f>
        <v>0</v>
      </c>
      <c r="J68" s="94"/>
      <c r="K68" s="95"/>
      <c r="L68" s="96"/>
      <c r="M68" s="94"/>
    </row>
    <row r="69" spans="1:13" ht="18" customHeight="1">
      <c r="A69" s="90"/>
      <c r="B69" s="91" t="s">
        <v>352</v>
      </c>
      <c r="C69" s="456"/>
      <c r="D69" s="464"/>
      <c r="E69" s="464"/>
      <c r="F69" s="458"/>
      <c r="G69" s="92">
        <v>137</v>
      </c>
      <c r="H69" s="92"/>
      <c r="I69" s="251">
        <f t="shared" ref="I69:I71" si="11">H69*132</f>
        <v>0</v>
      </c>
      <c r="J69" s="94"/>
      <c r="K69" s="95"/>
      <c r="L69" s="96"/>
      <c r="M69" s="94"/>
    </row>
    <row r="70" spans="1:13" ht="18" customHeight="1">
      <c r="A70" s="90"/>
      <c r="B70" s="91" t="s">
        <v>353</v>
      </c>
      <c r="C70" s="456"/>
      <c r="D70" s="464"/>
      <c r="E70" s="464"/>
      <c r="F70" s="458"/>
      <c r="G70" s="92">
        <v>142</v>
      </c>
      <c r="H70" s="92"/>
      <c r="I70" s="251">
        <f t="shared" si="11"/>
        <v>0</v>
      </c>
      <c r="J70" s="94"/>
      <c r="K70" s="95"/>
      <c r="L70" s="96"/>
      <c r="M70" s="94"/>
    </row>
    <row r="71" spans="1:13" ht="18" customHeight="1">
      <c r="A71" s="90"/>
      <c r="B71" s="32" t="s">
        <v>354</v>
      </c>
      <c r="C71" s="459"/>
      <c r="D71" s="464"/>
      <c r="E71" s="464"/>
      <c r="F71" s="460"/>
      <c r="G71" s="92">
        <v>149</v>
      </c>
      <c r="H71" s="92"/>
      <c r="I71" s="251">
        <f t="shared" si="11"/>
        <v>0</v>
      </c>
      <c r="J71" s="94"/>
      <c r="K71" s="95"/>
      <c r="L71" s="96"/>
      <c r="M71" s="94"/>
    </row>
    <row r="72" spans="1:13" s="89" customFormat="1" ht="8" customHeight="1" thickBot="1">
      <c r="A72" s="81"/>
      <c r="B72" s="100"/>
      <c r="C72" s="101"/>
      <c r="D72" s="102"/>
      <c r="E72" s="102"/>
      <c r="F72" s="102"/>
      <c r="G72" s="101"/>
      <c r="H72" s="103"/>
      <c r="I72" s="102"/>
      <c r="J72" s="85"/>
      <c r="K72" s="104"/>
      <c r="L72" s="85"/>
      <c r="M72" s="85"/>
    </row>
    <row r="73" spans="1:13" s="89" customFormat="1" ht="14" customHeight="1" thickBot="1">
      <c r="A73" s="105"/>
      <c r="B73" s="117"/>
      <c r="C73" s="118"/>
      <c r="D73" s="119"/>
      <c r="E73" s="120"/>
      <c r="F73" s="120"/>
      <c r="G73" s="118"/>
      <c r="H73" s="121"/>
      <c r="I73" s="122">
        <f>SUM(I4:I72)</f>
        <v>0</v>
      </c>
      <c r="J73" s="106"/>
      <c r="K73" s="104"/>
      <c r="L73" s="107"/>
      <c r="M73" s="107"/>
    </row>
    <row r="74" spans="1:13" s="67" customFormat="1" ht="8" customHeight="1" thickBot="1">
      <c r="A74" s="24"/>
      <c r="B74" s="25"/>
      <c r="C74" s="39"/>
      <c r="D74" s="66"/>
      <c r="E74" s="66"/>
      <c r="F74" s="66"/>
      <c r="G74" s="39"/>
      <c r="H74" s="39"/>
      <c r="I74" s="66"/>
      <c r="J74" s="26"/>
      <c r="K74" s="26"/>
      <c r="L74" s="26"/>
      <c r="M74" s="26"/>
    </row>
    <row r="75" spans="1:13" s="89" customFormat="1" ht="14" customHeight="1" thickBot="1">
      <c r="A75" s="87"/>
      <c r="B75" s="40" t="s">
        <v>100</v>
      </c>
      <c r="C75" s="88"/>
      <c r="D75" s="88"/>
      <c r="E75" s="88"/>
      <c r="F75" s="88"/>
      <c r="G75" s="88"/>
      <c r="H75" s="88"/>
      <c r="I75" s="88"/>
      <c r="J75" s="88"/>
      <c r="K75" s="88"/>
      <c r="L75" s="88"/>
      <c r="M75" s="88"/>
    </row>
    <row r="76" spans="1:13" ht="18" customHeight="1">
      <c r="A76" s="90"/>
      <c r="B76" s="32" t="s">
        <v>422</v>
      </c>
      <c r="C76" s="465" t="s">
        <v>1444</v>
      </c>
      <c r="D76" s="372">
        <v>140</v>
      </c>
      <c r="E76" s="372">
        <v>234.95</v>
      </c>
      <c r="F76" s="372" t="s">
        <v>96</v>
      </c>
      <c r="G76" s="92" t="s">
        <v>76</v>
      </c>
      <c r="H76" s="92"/>
      <c r="I76" s="93">
        <f>H76*140</f>
        <v>0</v>
      </c>
      <c r="J76" s="94"/>
      <c r="K76" s="95"/>
      <c r="L76" s="96"/>
      <c r="M76" s="94"/>
    </row>
    <row r="77" spans="1:13" ht="18" customHeight="1">
      <c r="A77" s="90"/>
      <c r="B77" s="32" t="s">
        <v>423</v>
      </c>
      <c r="C77" s="466"/>
      <c r="D77" s="373"/>
      <c r="E77" s="373"/>
      <c r="F77" s="373"/>
      <c r="G77" s="92" t="s">
        <v>97</v>
      </c>
      <c r="H77" s="92"/>
      <c r="I77" s="251">
        <f t="shared" ref="I77" si="12">H77*140</f>
        <v>0</v>
      </c>
      <c r="J77" s="94"/>
      <c r="K77" s="95"/>
      <c r="L77" s="96"/>
      <c r="M77" s="94"/>
    </row>
    <row r="78" spans="1:13" ht="18" customHeight="1">
      <c r="A78" s="90"/>
      <c r="B78" s="32" t="s">
        <v>1500</v>
      </c>
      <c r="C78" s="319" t="s">
        <v>1502</v>
      </c>
      <c r="D78" s="251">
        <v>130</v>
      </c>
      <c r="E78" s="251">
        <v>219.95</v>
      </c>
      <c r="F78" s="251" t="s">
        <v>96</v>
      </c>
      <c r="G78" s="92" t="s">
        <v>76</v>
      </c>
      <c r="H78" s="92"/>
      <c r="I78" s="251">
        <f>H78*130</f>
        <v>0</v>
      </c>
      <c r="J78" s="94"/>
      <c r="K78" s="95"/>
      <c r="L78" s="96"/>
      <c r="M78" s="94"/>
    </row>
    <row r="79" spans="1:13" ht="18" customHeight="1">
      <c r="A79" s="90"/>
      <c r="B79" s="32" t="s">
        <v>1501</v>
      </c>
      <c r="C79" s="319" t="s">
        <v>1503</v>
      </c>
      <c r="D79" s="251">
        <v>130</v>
      </c>
      <c r="E79" s="251">
        <v>219.95</v>
      </c>
      <c r="F79" s="251" t="s">
        <v>80</v>
      </c>
      <c r="G79" s="92" t="s">
        <v>97</v>
      </c>
      <c r="H79" s="92"/>
      <c r="I79" s="251">
        <f>H79*130</f>
        <v>0</v>
      </c>
      <c r="J79" s="94"/>
      <c r="K79" s="95"/>
      <c r="L79" s="96"/>
      <c r="M79" s="94"/>
    </row>
    <row r="80" spans="1:13" ht="18" customHeight="1">
      <c r="A80" s="90"/>
      <c r="B80" s="32" t="s">
        <v>1499</v>
      </c>
      <c r="C80" s="250" t="s">
        <v>1504</v>
      </c>
      <c r="D80" s="250">
        <v>115</v>
      </c>
      <c r="E80" s="250">
        <v>189.95</v>
      </c>
      <c r="F80" s="250" t="s">
        <v>1505</v>
      </c>
      <c r="G80" s="92" t="s">
        <v>13</v>
      </c>
      <c r="H80" s="92"/>
      <c r="I80" s="251">
        <f>H80*115</f>
        <v>0</v>
      </c>
      <c r="J80" s="94"/>
      <c r="K80" s="95"/>
      <c r="L80" s="96"/>
      <c r="M80" s="94"/>
    </row>
    <row r="81" spans="1:13" ht="18" customHeight="1">
      <c r="A81" s="90"/>
      <c r="B81" s="113" t="s">
        <v>1417</v>
      </c>
      <c r="C81" s="367" t="s">
        <v>1556</v>
      </c>
      <c r="D81" s="366">
        <v>60</v>
      </c>
      <c r="E81" s="366">
        <v>99.95</v>
      </c>
      <c r="F81" s="366" t="s">
        <v>75</v>
      </c>
      <c r="G81" s="367" t="s">
        <v>50</v>
      </c>
      <c r="H81" s="92"/>
      <c r="I81" s="370">
        <f>H81*60</f>
        <v>0</v>
      </c>
      <c r="J81" s="94"/>
      <c r="K81" s="95"/>
      <c r="L81" s="96"/>
      <c r="M81" s="94"/>
    </row>
    <row r="82" spans="1:13" s="89" customFormat="1" ht="8" customHeight="1" thickBot="1">
      <c r="A82" s="81"/>
      <c r="B82" s="100"/>
      <c r="C82" s="101"/>
      <c r="D82" s="102"/>
      <c r="E82" s="102"/>
      <c r="F82" s="102"/>
      <c r="G82" s="101"/>
      <c r="H82" s="103"/>
      <c r="I82" s="102"/>
      <c r="J82" s="85"/>
      <c r="K82" s="104"/>
      <c r="L82" s="85"/>
      <c r="M82" s="85"/>
    </row>
    <row r="83" spans="1:13" s="89" customFormat="1" ht="14" customHeight="1" thickBot="1">
      <c r="A83" s="105"/>
      <c r="B83" s="117"/>
      <c r="C83" s="118"/>
      <c r="D83" s="119"/>
      <c r="E83" s="120"/>
      <c r="F83" s="120"/>
      <c r="G83" s="118"/>
      <c r="H83" s="121"/>
      <c r="I83" s="122">
        <f>SUM(I76:I81)</f>
        <v>0</v>
      </c>
      <c r="J83" s="106"/>
      <c r="K83" s="104"/>
      <c r="L83" s="107"/>
      <c r="M83" s="107"/>
    </row>
    <row r="84" spans="1:13" s="67" customFormat="1" ht="8" customHeight="1" thickBot="1">
      <c r="A84" s="24"/>
      <c r="B84" s="25"/>
      <c r="C84" s="39"/>
      <c r="D84" s="66"/>
      <c r="E84" s="66"/>
      <c r="F84" s="66"/>
      <c r="G84" s="39"/>
      <c r="H84" s="39"/>
      <c r="I84" s="66"/>
      <c r="J84" s="26"/>
      <c r="K84" s="26"/>
      <c r="L84" s="26"/>
      <c r="M84" s="26"/>
    </row>
    <row r="85" spans="1:13" s="89" customFormat="1" ht="14" customHeight="1" thickBot="1">
      <c r="A85" s="87"/>
      <c r="B85" s="40" t="s">
        <v>101</v>
      </c>
      <c r="C85" s="88"/>
      <c r="D85" s="88"/>
      <c r="E85" s="88"/>
      <c r="F85" s="88"/>
      <c r="G85" s="88"/>
      <c r="H85" s="88"/>
      <c r="I85" s="88"/>
      <c r="J85" s="88"/>
      <c r="K85" s="88"/>
      <c r="L85" s="88"/>
      <c r="M85" s="88"/>
    </row>
    <row r="86" spans="1:13" ht="18" customHeight="1">
      <c r="B86" s="109" t="s">
        <v>1180</v>
      </c>
      <c r="C86" s="439" t="s">
        <v>1373</v>
      </c>
      <c r="D86" s="434">
        <v>170</v>
      </c>
      <c r="E86" s="434">
        <v>284.95</v>
      </c>
      <c r="F86" s="434" t="s">
        <v>1179</v>
      </c>
      <c r="G86" s="62">
        <v>5</v>
      </c>
      <c r="H86" s="110"/>
      <c r="I86" s="111">
        <f>H86*170</f>
        <v>0</v>
      </c>
    </row>
    <row r="87" spans="1:13" ht="18" customHeight="1">
      <c r="B87" s="109" t="s">
        <v>1181</v>
      </c>
      <c r="C87" s="440"/>
      <c r="D87" s="438"/>
      <c r="E87" s="438"/>
      <c r="F87" s="438"/>
      <c r="G87" s="62">
        <v>5.5</v>
      </c>
      <c r="H87" s="110"/>
      <c r="I87" s="248">
        <f t="shared" ref="I87:I104" si="13">H87*170</f>
        <v>0</v>
      </c>
    </row>
    <row r="88" spans="1:13" ht="18" customHeight="1">
      <c r="B88" s="109" t="s">
        <v>1182</v>
      </c>
      <c r="C88" s="440"/>
      <c r="D88" s="438"/>
      <c r="E88" s="438"/>
      <c r="F88" s="438"/>
      <c r="G88" s="62">
        <v>6</v>
      </c>
      <c r="H88" s="110"/>
      <c r="I88" s="248">
        <f t="shared" si="13"/>
        <v>0</v>
      </c>
    </row>
    <row r="89" spans="1:13" ht="18" customHeight="1">
      <c r="B89" s="109" t="s">
        <v>1183</v>
      </c>
      <c r="C89" s="440"/>
      <c r="D89" s="438"/>
      <c r="E89" s="438"/>
      <c r="F89" s="438"/>
      <c r="G89" s="62">
        <v>6.5</v>
      </c>
      <c r="H89" s="110"/>
      <c r="I89" s="248">
        <f t="shared" si="13"/>
        <v>0</v>
      </c>
    </row>
    <row r="90" spans="1:13" ht="18" customHeight="1">
      <c r="B90" s="109" t="s">
        <v>1184</v>
      </c>
      <c r="C90" s="440"/>
      <c r="D90" s="438"/>
      <c r="E90" s="438"/>
      <c r="F90" s="438"/>
      <c r="G90" s="62">
        <v>7</v>
      </c>
      <c r="H90" s="110"/>
      <c r="I90" s="248">
        <f t="shared" si="13"/>
        <v>0</v>
      </c>
    </row>
    <row r="91" spans="1:13" ht="18" customHeight="1">
      <c r="B91" s="109" t="s">
        <v>1185</v>
      </c>
      <c r="C91" s="440"/>
      <c r="D91" s="438"/>
      <c r="E91" s="438"/>
      <c r="F91" s="438"/>
      <c r="G91" s="62">
        <v>7.5</v>
      </c>
      <c r="H91" s="110"/>
      <c r="I91" s="248">
        <f t="shared" si="13"/>
        <v>0</v>
      </c>
    </row>
    <row r="92" spans="1:13" ht="18" customHeight="1">
      <c r="B92" s="109" t="s">
        <v>1186</v>
      </c>
      <c r="C92" s="440"/>
      <c r="D92" s="438"/>
      <c r="E92" s="438"/>
      <c r="F92" s="438"/>
      <c r="G92" s="62">
        <v>8</v>
      </c>
      <c r="H92" s="110"/>
      <c r="I92" s="248">
        <f t="shared" si="13"/>
        <v>0</v>
      </c>
    </row>
    <row r="93" spans="1:13" ht="18" customHeight="1">
      <c r="B93" s="109" t="s">
        <v>1187</v>
      </c>
      <c r="C93" s="440"/>
      <c r="D93" s="438"/>
      <c r="E93" s="438"/>
      <c r="F93" s="438"/>
      <c r="G93" s="62">
        <v>8.5</v>
      </c>
      <c r="H93" s="110"/>
      <c r="I93" s="248">
        <f t="shared" si="13"/>
        <v>0</v>
      </c>
    </row>
    <row r="94" spans="1:13" ht="18" customHeight="1">
      <c r="B94" s="109" t="s">
        <v>1188</v>
      </c>
      <c r="C94" s="440"/>
      <c r="D94" s="438"/>
      <c r="E94" s="438"/>
      <c r="F94" s="438"/>
      <c r="G94" s="62">
        <v>9</v>
      </c>
      <c r="H94" s="110"/>
      <c r="I94" s="248">
        <f t="shared" si="13"/>
        <v>0</v>
      </c>
    </row>
    <row r="95" spans="1:13" ht="18" customHeight="1">
      <c r="B95" s="109" t="s">
        <v>1189</v>
      </c>
      <c r="C95" s="440"/>
      <c r="D95" s="438"/>
      <c r="E95" s="438"/>
      <c r="F95" s="438"/>
      <c r="G95" s="62">
        <v>9.5</v>
      </c>
      <c r="H95" s="110"/>
      <c r="I95" s="248">
        <f t="shared" si="13"/>
        <v>0</v>
      </c>
    </row>
    <row r="96" spans="1:13" ht="18" customHeight="1">
      <c r="B96" s="109" t="s">
        <v>1190</v>
      </c>
      <c r="C96" s="440"/>
      <c r="D96" s="438"/>
      <c r="E96" s="438"/>
      <c r="F96" s="438"/>
      <c r="G96" s="62">
        <v>10</v>
      </c>
      <c r="H96" s="110"/>
      <c r="I96" s="248">
        <f t="shared" si="13"/>
        <v>0</v>
      </c>
    </row>
    <row r="97" spans="2:9" ht="18" customHeight="1">
      <c r="B97" s="109" t="s">
        <v>1191</v>
      </c>
      <c r="C97" s="440"/>
      <c r="D97" s="438"/>
      <c r="E97" s="438"/>
      <c r="F97" s="438"/>
      <c r="G97" s="62">
        <v>10.5</v>
      </c>
      <c r="H97" s="110"/>
      <c r="I97" s="248">
        <f t="shared" si="13"/>
        <v>0</v>
      </c>
    </row>
    <row r="98" spans="2:9" ht="18" customHeight="1">
      <c r="B98" s="109" t="s">
        <v>1192</v>
      </c>
      <c r="C98" s="440"/>
      <c r="D98" s="438"/>
      <c r="E98" s="438"/>
      <c r="F98" s="438"/>
      <c r="G98" s="62">
        <v>10</v>
      </c>
      <c r="H98" s="110"/>
      <c r="I98" s="248">
        <f>H98*170</f>
        <v>0</v>
      </c>
    </row>
    <row r="99" spans="2:9" ht="18" customHeight="1">
      <c r="B99" s="109" t="s">
        <v>1193</v>
      </c>
      <c r="C99" s="440"/>
      <c r="D99" s="438"/>
      <c r="E99" s="438"/>
      <c r="F99" s="438"/>
      <c r="G99" s="62">
        <v>11.5</v>
      </c>
      <c r="H99" s="110"/>
      <c r="I99" s="248">
        <f t="shared" si="13"/>
        <v>0</v>
      </c>
    </row>
    <row r="100" spans="2:9" ht="18" customHeight="1">
      <c r="B100" s="109" t="s">
        <v>1194</v>
      </c>
      <c r="C100" s="440"/>
      <c r="D100" s="438"/>
      <c r="E100" s="438"/>
      <c r="F100" s="438"/>
      <c r="G100" s="62">
        <v>12</v>
      </c>
      <c r="H100" s="110"/>
      <c r="I100" s="248">
        <f t="shared" si="13"/>
        <v>0</v>
      </c>
    </row>
    <row r="101" spans="2:9" ht="18" customHeight="1">
      <c r="B101" s="109" t="s">
        <v>1195</v>
      </c>
      <c r="C101" s="440"/>
      <c r="D101" s="438"/>
      <c r="E101" s="438"/>
      <c r="F101" s="438"/>
      <c r="G101" s="62">
        <v>12.5</v>
      </c>
      <c r="H101" s="110"/>
      <c r="I101" s="248">
        <f t="shared" si="13"/>
        <v>0</v>
      </c>
    </row>
    <row r="102" spans="2:9" ht="18" customHeight="1">
      <c r="B102" s="109" t="s">
        <v>1196</v>
      </c>
      <c r="C102" s="440"/>
      <c r="D102" s="438"/>
      <c r="E102" s="438"/>
      <c r="F102" s="438"/>
      <c r="G102" s="62">
        <v>13</v>
      </c>
      <c r="H102" s="110"/>
      <c r="I102" s="248">
        <f t="shared" si="13"/>
        <v>0</v>
      </c>
    </row>
    <row r="103" spans="2:9" ht="18" customHeight="1">
      <c r="B103" s="109" t="s">
        <v>1197</v>
      </c>
      <c r="C103" s="440"/>
      <c r="D103" s="438"/>
      <c r="E103" s="438"/>
      <c r="F103" s="438"/>
      <c r="G103" s="62">
        <v>13.5</v>
      </c>
      <c r="H103" s="110"/>
      <c r="I103" s="248">
        <f t="shared" si="13"/>
        <v>0</v>
      </c>
    </row>
    <row r="104" spans="2:9" ht="18" customHeight="1">
      <c r="B104" s="109" t="s">
        <v>1198</v>
      </c>
      <c r="C104" s="441"/>
      <c r="D104" s="435"/>
      <c r="E104" s="435"/>
      <c r="F104" s="435"/>
      <c r="G104" s="62">
        <v>14</v>
      </c>
      <c r="H104" s="110"/>
      <c r="I104" s="248">
        <f t="shared" si="13"/>
        <v>0</v>
      </c>
    </row>
    <row r="105" spans="2:9" ht="18" customHeight="1">
      <c r="B105" s="109" t="s">
        <v>1199</v>
      </c>
      <c r="C105" s="439" t="s">
        <v>1374</v>
      </c>
      <c r="D105" s="434">
        <v>130</v>
      </c>
      <c r="E105" s="434">
        <v>219.95</v>
      </c>
      <c r="F105" s="434" t="s">
        <v>75</v>
      </c>
      <c r="G105" s="62">
        <v>5</v>
      </c>
      <c r="H105" s="110"/>
      <c r="I105" s="111">
        <f>H105*130</f>
        <v>0</v>
      </c>
    </row>
    <row r="106" spans="2:9" ht="18" customHeight="1">
      <c r="B106" s="109" t="s">
        <v>1200</v>
      </c>
      <c r="C106" s="440"/>
      <c r="D106" s="438"/>
      <c r="E106" s="438"/>
      <c r="F106" s="438"/>
      <c r="G106" s="62">
        <v>5.5</v>
      </c>
      <c r="H106" s="110"/>
      <c r="I106" s="248">
        <f t="shared" ref="I106:I123" si="14">H106*130</f>
        <v>0</v>
      </c>
    </row>
    <row r="107" spans="2:9" ht="18" customHeight="1">
      <c r="B107" s="109" t="s">
        <v>1201</v>
      </c>
      <c r="C107" s="440"/>
      <c r="D107" s="438"/>
      <c r="E107" s="438"/>
      <c r="F107" s="438"/>
      <c r="G107" s="62">
        <v>6</v>
      </c>
      <c r="H107" s="110"/>
      <c r="I107" s="248">
        <f t="shared" si="14"/>
        <v>0</v>
      </c>
    </row>
    <row r="108" spans="2:9" ht="18" customHeight="1">
      <c r="B108" s="109" t="s">
        <v>1202</v>
      </c>
      <c r="C108" s="440"/>
      <c r="D108" s="438"/>
      <c r="E108" s="438"/>
      <c r="F108" s="438"/>
      <c r="G108" s="62">
        <v>6.5</v>
      </c>
      <c r="H108" s="110"/>
      <c r="I108" s="248">
        <f t="shared" si="14"/>
        <v>0</v>
      </c>
    </row>
    <row r="109" spans="2:9" ht="18" customHeight="1">
      <c r="B109" s="109" t="s">
        <v>1203</v>
      </c>
      <c r="C109" s="440"/>
      <c r="D109" s="438"/>
      <c r="E109" s="438"/>
      <c r="F109" s="438"/>
      <c r="G109" s="62">
        <v>7</v>
      </c>
      <c r="H109" s="110"/>
      <c r="I109" s="248">
        <f t="shared" si="14"/>
        <v>0</v>
      </c>
    </row>
    <row r="110" spans="2:9" ht="18" customHeight="1">
      <c r="B110" s="109" t="s">
        <v>1204</v>
      </c>
      <c r="C110" s="440"/>
      <c r="D110" s="438"/>
      <c r="E110" s="438"/>
      <c r="F110" s="438"/>
      <c r="G110" s="62">
        <v>7.5</v>
      </c>
      <c r="H110" s="110"/>
      <c r="I110" s="248">
        <f t="shared" si="14"/>
        <v>0</v>
      </c>
    </row>
    <row r="111" spans="2:9" ht="18" customHeight="1">
      <c r="B111" s="109" t="s">
        <v>1205</v>
      </c>
      <c r="C111" s="440"/>
      <c r="D111" s="438"/>
      <c r="E111" s="438"/>
      <c r="F111" s="438"/>
      <c r="G111" s="62">
        <v>8</v>
      </c>
      <c r="H111" s="110"/>
      <c r="I111" s="248">
        <f t="shared" si="14"/>
        <v>0</v>
      </c>
    </row>
    <row r="112" spans="2:9" ht="18" customHeight="1">
      <c r="B112" s="109" t="s">
        <v>1206</v>
      </c>
      <c r="C112" s="440"/>
      <c r="D112" s="438"/>
      <c r="E112" s="438"/>
      <c r="F112" s="438"/>
      <c r="G112" s="62">
        <v>8.5</v>
      </c>
      <c r="H112" s="110"/>
      <c r="I112" s="248">
        <f t="shared" si="14"/>
        <v>0</v>
      </c>
    </row>
    <row r="113" spans="2:9" ht="18" customHeight="1">
      <c r="B113" s="109" t="s">
        <v>1207</v>
      </c>
      <c r="C113" s="440"/>
      <c r="D113" s="438"/>
      <c r="E113" s="438"/>
      <c r="F113" s="438"/>
      <c r="G113" s="62">
        <v>9</v>
      </c>
      <c r="H113" s="110"/>
      <c r="I113" s="248">
        <f t="shared" si="14"/>
        <v>0</v>
      </c>
    </row>
    <row r="114" spans="2:9" ht="18" customHeight="1">
      <c r="B114" s="109" t="s">
        <v>1208</v>
      </c>
      <c r="C114" s="440"/>
      <c r="D114" s="438"/>
      <c r="E114" s="438"/>
      <c r="F114" s="438"/>
      <c r="G114" s="62">
        <v>9.5</v>
      </c>
      <c r="H114" s="110"/>
      <c r="I114" s="248">
        <f t="shared" si="14"/>
        <v>0</v>
      </c>
    </row>
    <row r="115" spans="2:9" ht="18" customHeight="1">
      <c r="B115" s="109" t="s">
        <v>1209</v>
      </c>
      <c r="C115" s="440"/>
      <c r="D115" s="438"/>
      <c r="E115" s="438"/>
      <c r="F115" s="438"/>
      <c r="G115" s="62">
        <v>10</v>
      </c>
      <c r="H115" s="110"/>
      <c r="I115" s="248">
        <f t="shared" si="14"/>
        <v>0</v>
      </c>
    </row>
    <row r="116" spans="2:9" ht="18" customHeight="1">
      <c r="B116" s="109" t="s">
        <v>1210</v>
      </c>
      <c r="C116" s="440"/>
      <c r="D116" s="438"/>
      <c r="E116" s="438"/>
      <c r="F116" s="438"/>
      <c r="G116" s="62">
        <v>10.5</v>
      </c>
      <c r="H116" s="110"/>
      <c r="I116" s="248">
        <f t="shared" si="14"/>
        <v>0</v>
      </c>
    </row>
    <row r="117" spans="2:9" ht="18" customHeight="1">
      <c r="B117" s="109" t="s">
        <v>1211</v>
      </c>
      <c r="C117" s="440"/>
      <c r="D117" s="438"/>
      <c r="E117" s="438"/>
      <c r="F117" s="438"/>
      <c r="G117" s="62">
        <v>10</v>
      </c>
      <c r="H117" s="110"/>
      <c r="I117" s="248">
        <f t="shared" si="14"/>
        <v>0</v>
      </c>
    </row>
    <row r="118" spans="2:9" ht="18" customHeight="1">
      <c r="B118" s="109" t="s">
        <v>1212</v>
      </c>
      <c r="C118" s="440"/>
      <c r="D118" s="438"/>
      <c r="E118" s="438"/>
      <c r="F118" s="438"/>
      <c r="G118" s="62">
        <v>11.5</v>
      </c>
      <c r="H118" s="110"/>
      <c r="I118" s="248">
        <f t="shared" si="14"/>
        <v>0</v>
      </c>
    </row>
    <row r="119" spans="2:9" ht="18" customHeight="1">
      <c r="B119" s="109" t="s">
        <v>1213</v>
      </c>
      <c r="C119" s="440"/>
      <c r="D119" s="438"/>
      <c r="E119" s="438"/>
      <c r="F119" s="438"/>
      <c r="G119" s="62">
        <v>12</v>
      </c>
      <c r="H119" s="110"/>
      <c r="I119" s="248">
        <f t="shared" si="14"/>
        <v>0</v>
      </c>
    </row>
    <row r="120" spans="2:9" ht="18" customHeight="1">
      <c r="B120" s="109" t="s">
        <v>1214</v>
      </c>
      <c r="C120" s="440"/>
      <c r="D120" s="438"/>
      <c r="E120" s="438"/>
      <c r="F120" s="438"/>
      <c r="G120" s="62">
        <v>12.5</v>
      </c>
      <c r="H120" s="110"/>
      <c r="I120" s="248">
        <f t="shared" si="14"/>
        <v>0</v>
      </c>
    </row>
    <row r="121" spans="2:9" ht="18" customHeight="1">
      <c r="B121" s="109" t="s">
        <v>1215</v>
      </c>
      <c r="C121" s="440"/>
      <c r="D121" s="438"/>
      <c r="E121" s="438"/>
      <c r="F121" s="438"/>
      <c r="G121" s="62">
        <v>13</v>
      </c>
      <c r="H121" s="110"/>
      <c r="I121" s="248">
        <f t="shared" si="14"/>
        <v>0</v>
      </c>
    </row>
    <row r="122" spans="2:9" ht="18" customHeight="1">
      <c r="B122" s="109" t="s">
        <v>1216</v>
      </c>
      <c r="C122" s="440"/>
      <c r="D122" s="438"/>
      <c r="E122" s="438"/>
      <c r="F122" s="438"/>
      <c r="G122" s="62">
        <v>13.5</v>
      </c>
      <c r="H122" s="110"/>
      <c r="I122" s="248">
        <f t="shared" si="14"/>
        <v>0</v>
      </c>
    </row>
    <row r="123" spans="2:9" ht="18" customHeight="1">
      <c r="B123" s="109" t="s">
        <v>1217</v>
      </c>
      <c r="C123" s="441"/>
      <c r="D123" s="435"/>
      <c r="E123" s="435"/>
      <c r="F123" s="435"/>
      <c r="G123" s="62">
        <v>14</v>
      </c>
      <c r="H123" s="110"/>
      <c r="I123" s="248">
        <f t="shared" si="14"/>
        <v>0</v>
      </c>
    </row>
    <row r="124" spans="2:9" ht="18" customHeight="1">
      <c r="B124" s="109" t="s">
        <v>1218</v>
      </c>
      <c r="C124" s="439" t="s">
        <v>1375</v>
      </c>
      <c r="D124" s="434">
        <v>105</v>
      </c>
      <c r="E124" s="434">
        <v>174.95</v>
      </c>
      <c r="F124" s="434"/>
      <c r="G124" s="62">
        <v>12</v>
      </c>
      <c r="H124" s="110"/>
      <c r="I124" s="111">
        <f>H124*105</f>
        <v>0</v>
      </c>
    </row>
    <row r="125" spans="2:9" ht="18" customHeight="1">
      <c r="B125" s="109" t="s">
        <v>1219</v>
      </c>
      <c r="C125" s="440"/>
      <c r="D125" s="438"/>
      <c r="E125" s="438"/>
      <c r="F125" s="438"/>
      <c r="G125" s="62">
        <v>12.5</v>
      </c>
      <c r="H125" s="110"/>
      <c r="I125" s="248">
        <f t="shared" ref="I125:I138" si="15">H125*105</f>
        <v>0</v>
      </c>
    </row>
    <row r="126" spans="2:9" ht="18" customHeight="1">
      <c r="B126" s="109" t="s">
        <v>1220</v>
      </c>
      <c r="C126" s="440"/>
      <c r="D126" s="438"/>
      <c r="E126" s="438"/>
      <c r="F126" s="438"/>
      <c r="G126" s="62">
        <v>13</v>
      </c>
      <c r="H126" s="110"/>
      <c r="I126" s="248">
        <f t="shared" si="15"/>
        <v>0</v>
      </c>
    </row>
    <row r="127" spans="2:9" ht="18" customHeight="1">
      <c r="B127" s="109" t="s">
        <v>1221</v>
      </c>
      <c r="C127" s="440"/>
      <c r="D127" s="438"/>
      <c r="E127" s="438"/>
      <c r="F127" s="438"/>
      <c r="G127" s="62">
        <v>1</v>
      </c>
      <c r="H127" s="110"/>
      <c r="I127" s="248">
        <f t="shared" si="15"/>
        <v>0</v>
      </c>
    </row>
    <row r="128" spans="2:9" ht="18" customHeight="1">
      <c r="B128" s="109" t="s">
        <v>1222</v>
      </c>
      <c r="C128" s="440"/>
      <c r="D128" s="438"/>
      <c r="E128" s="438"/>
      <c r="F128" s="438"/>
      <c r="G128" s="62">
        <v>1.5</v>
      </c>
      <c r="H128" s="110"/>
      <c r="I128" s="248">
        <f t="shared" si="15"/>
        <v>0</v>
      </c>
    </row>
    <row r="129" spans="1:13" ht="18" customHeight="1">
      <c r="B129" s="109" t="s">
        <v>1223</v>
      </c>
      <c r="C129" s="440"/>
      <c r="D129" s="438"/>
      <c r="E129" s="438"/>
      <c r="F129" s="438"/>
      <c r="G129" s="62">
        <v>2</v>
      </c>
      <c r="H129" s="110"/>
      <c r="I129" s="248">
        <f t="shared" si="15"/>
        <v>0</v>
      </c>
    </row>
    <row r="130" spans="1:13" ht="18" customHeight="1">
      <c r="B130" s="109" t="s">
        <v>1224</v>
      </c>
      <c r="C130" s="440"/>
      <c r="D130" s="438"/>
      <c r="E130" s="438"/>
      <c r="F130" s="438"/>
      <c r="G130" s="62">
        <v>2.5</v>
      </c>
      <c r="H130" s="110"/>
      <c r="I130" s="248">
        <f t="shared" si="15"/>
        <v>0</v>
      </c>
    </row>
    <row r="131" spans="1:13" ht="18" customHeight="1">
      <c r="B131" s="109" t="s">
        <v>1220</v>
      </c>
      <c r="C131" s="440"/>
      <c r="D131" s="438"/>
      <c r="E131" s="438"/>
      <c r="F131" s="438"/>
      <c r="G131" s="62">
        <v>3</v>
      </c>
      <c r="H131" s="110"/>
      <c r="I131" s="248">
        <f t="shared" si="15"/>
        <v>0</v>
      </c>
    </row>
    <row r="132" spans="1:13" ht="18" customHeight="1">
      <c r="B132" s="109" t="s">
        <v>1225</v>
      </c>
      <c r="C132" s="440"/>
      <c r="D132" s="438"/>
      <c r="E132" s="438"/>
      <c r="F132" s="438"/>
      <c r="G132" s="62">
        <v>3.5</v>
      </c>
      <c r="H132" s="110"/>
      <c r="I132" s="248">
        <f t="shared" si="15"/>
        <v>0</v>
      </c>
    </row>
    <row r="133" spans="1:13" ht="18" customHeight="1">
      <c r="B133" s="109" t="s">
        <v>1226</v>
      </c>
      <c r="C133" s="440"/>
      <c r="D133" s="438"/>
      <c r="E133" s="438"/>
      <c r="F133" s="438"/>
      <c r="G133" s="62">
        <v>4</v>
      </c>
      <c r="H133" s="110"/>
      <c r="I133" s="248">
        <f t="shared" si="15"/>
        <v>0</v>
      </c>
    </row>
    <row r="134" spans="1:13" ht="18" customHeight="1">
      <c r="B134" s="109" t="s">
        <v>1227</v>
      </c>
      <c r="C134" s="440"/>
      <c r="D134" s="438"/>
      <c r="E134" s="438"/>
      <c r="F134" s="438"/>
      <c r="G134" s="62">
        <v>4.5</v>
      </c>
      <c r="H134" s="110"/>
      <c r="I134" s="248">
        <f t="shared" si="15"/>
        <v>0</v>
      </c>
    </row>
    <row r="135" spans="1:13" ht="18" customHeight="1">
      <c r="B135" s="109" t="s">
        <v>1228</v>
      </c>
      <c r="C135" s="440"/>
      <c r="D135" s="438"/>
      <c r="E135" s="438"/>
      <c r="F135" s="438"/>
      <c r="G135" s="62">
        <v>5</v>
      </c>
      <c r="H135" s="110"/>
      <c r="I135" s="248">
        <f t="shared" si="15"/>
        <v>0</v>
      </c>
    </row>
    <row r="136" spans="1:13" ht="18" customHeight="1">
      <c r="B136" s="109" t="s">
        <v>1229</v>
      </c>
      <c r="C136" s="440"/>
      <c r="D136" s="438"/>
      <c r="E136" s="438"/>
      <c r="F136" s="438"/>
      <c r="G136" s="62">
        <v>5.5</v>
      </c>
      <c r="H136" s="110"/>
      <c r="I136" s="248">
        <f t="shared" si="15"/>
        <v>0</v>
      </c>
    </row>
    <row r="137" spans="1:13" ht="18" customHeight="1">
      <c r="B137" s="109" t="s">
        <v>1230</v>
      </c>
      <c r="C137" s="440"/>
      <c r="D137" s="438"/>
      <c r="E137" s="438"/>
      <c r="F137" s="438"/>
      <c r="G137" s="62">
        <v>6</v>
      </c>
      <c r="H137" s="110"/>
      <c r="I137" s="248">
        <f t="shared" si="15"/>
        <v>0</v>
      </c>
    </row>
    <row r="138" spans="1:13" ht="18" customHeight="1">
      <c r="B138" s="113" t="s">
        <v>1231</v>
      </c>
      <c r="C138" s="441"/>
      <c r="D138" s="435"/>
      <c r="E138" s="435"/>
      <c r="F138" s="435"/>
      <c r="G138" s="62">
        <v>6.5</v>
      </c>
      <c r="H138" s="110"/>
      <c r="I138" s="248">
        <f t="shared" si="15"/>
        <v>0</v>
      </c>
    </row>
    <row r="139" spans="1:13" s="89" customFormat="1" ht="8" customHeight="1" thickBot="1">
      <c r="A139" s="81"/>
      <c r="B139" s="100"/>
      <c r="C139" s="101"/>
      <c r="D139" s="102"/>
      <c r="E139" s="102"/>
      <c r="F139" s="102"/>
      <c r="G139" s="101"/>
      <c r="H139" s="103"/>
      <c r="I139" s="102"/>
      <c r="J139" s="85"/>
      <c r="K139" s="104"/>
      <c r="L139" s="85"/>
      <c r="M139" s="85"/>
    </row>
    <row r="140" spans="1:13" s="89" customFormat="1" ht="14" customHeight="1" thickBot="1">
      <c r="A140" s="105"/>
      <c r="B140" s="117"/>
      <c r="C140" s="118"/>
      <c r="D140" s="119"/>
      <c r="E140" s="120"/>
      <c r="F140" s="120"/>
      <c r="G140" s="118"/>
      <c r="H140" s="121" t="s">
        <v>41</v>
      </c>
      <c r="I140" s="122">
        <f>SUM(I86:I139)</f>
        <v>0</v>
      </c>
      <c r="J140" s="106"/>
      <c r="K140" s="104"/>
      <c r="L140" s="107"/>
      <c r="M140" s="107"/>
    </row>
    <row r="141" spans="1:13" s="67" customFormat="1" ht="8" customHeight="1">
      <c r="A141" s="24"/>
      <c r="B141" s="25"/>
      <c r="C141" s="39"/>
      <c r="D141" s="66"/>
      <c r="E141" s="66"/>
      <c r="F141" s="66"/>
      <c r="G141" s="39"/>
      <c r="H141" s="39"/>
      <c r="I141" s="66"/>
      <c r="J141" s="26"/>
      <c r="K141" s="26"/>
      <c r="L141" s="26"/>
      <c r="M141" s="26"/>
    </row>
    <row r="142" spans="1:13" ht="12" customHeight="1">
      <c r="H142" s="354"/>
    </row>
  </sheetData>
  <mergeCells count="85">
    <mergeCell ref="C76:C77"/>
    <mergeCell ref="F124:F138"/>
    <mergeCell ref="C105:C123"/>
    <mergeCell ref="D105:D123"/>
    <mergeCell ref="E105:E123"/>
    <mergeCell ref="F105:F123"/>
    <mergeCell ref="F86:F104"/>
    <mergeCell ref="C124:C138"/>
    <mergeCell ref="D124:D138"/>
    <mergeCell ref="E124:E138"/>
    <mergeCell ref="C86:C104"/>
    <mergeCell ref="D86:D104"/>
    <mergeCell ref="E86:E104"/>
    <mergeCell ref="C4:C6"/>
    <mergeCell ref="F4:F6"/>
    <mergeCell ref="C9:C11"/>
    <mergeCell ref="D9:D11"/>
    <mergeCell ref="E9:E11"/>
    <mergeCell ref="F9:F11"/>
    <mergeCell ref="D4:D6"/>
    <mergeCell ref="E4:E6"/>
    <mergeCell ref="C19:C21"/>
    <mergeCell ref="D19:D21"/>
    <mergeCell ref="E19:E21"/>
    <mergeCell ref="F19:F21"/>
    <mergeCell ref="C17:C18"/>
    <mergeCell ref="D17:D18"/>
    <mergeCell ref="E17:E18"/>
    <mergeCell ref="F17:F18"/>
    <mergeCell ref="C12:C14"/>
    <mergeCell ref="D12:D14"/>
    <mergeCell ref="E12:E14"/>
    <mergeCell ref="F12:F14"/>
    <mergeCell ref="C15:C16"/>
    <mergeCell ref="D15:D16"/>
    <mergeCell ref="E15:E16"/>
    <mergeCell ref="F15:F16"/>
    <mergeCell ref="C30:C33"/>
    <mergeCell ref="D30:D33"/>
    <mergeCell ref="E30:E33"/>
    <mergeCell ref="F30:F33"/>
    <mergeCell ref="C43:C47"/>
    <mergeCell ref="D43:D47"/>
    <mergeCell ref="E43:E47"/>
    <mergeCell ref="F43:F47"/>
    <mergeCell ref="F39:F42"/>
    <mergeCell ref="C34:C38"/>
    <mergeCell ref="D34:D38"/>
    <mergeCell ref="E34:E38"/>
    <mergeCell ref="F34:F38"/>
    <mergeCell ref="C39:C42"/>
    <mergeCell ref="D39:D42"/>
    <mergeCell ref="E39:E42"/>
    <mergeCell ref="C22:C25"/>
    <mergeCell ref="D22:D25"/>
    <mergeCell ref="E22:E25"/>
    <mergeCell ref="F22:F25"/>
    <mergeCell ref="C26:C29"/>
    <mergeCell ref="D26:D29"/>
    <mergeCell ref="E26:E29"/>
    <mergeCell ref="F26:F29"/>
    <mergeCell ref="E62:E67"/>
    <mergeCell ref="F62:F67"/>
    <mergeCell ref="C52:C54"/>
    <mergeCell ref="D52:D54"/>
    <mergeCell ref="C59:C61"/>
    <mergeCell ref="D59:D61"/>
    <mergeCell ref="E59:E61"/>
    <mergeCell ref="F59:F61"/>
    <mergeCell ref="C68:C71"/>
    <mergeCell ref="D68:D71"/>
    <mergeCell ref="E68:E71"/>
    <mergeCell ref="F68:F71"/>
    <mergeCell ref="C48:C51"/>
    <mergeCell ref="D48:D51"/>
    <mergeCell ref="E48:E51"/>
    <mergeCell ref="F48:F51"/>
    <mergeCell ref="E55:E58"/>
    <mergeCell ref="F55:F58"/>
    <mergeCell ref="E52:E54"/>
    <mergeCell ref="F52:F54"/>
    <mergeCell ref="C55:C58"/>
    <mergeCell ref="D55:D58"/>
    <mergeCell ref="C62:C67"/>
    <mergeCell ref="D62:D67"/>
  </mergeCells>
  <pageMargins left="1" right="1" top="1" bottom="1" header="0.25" footer="0.25"/>
  <pageSetup scale="64" fitToHeight="0" orientation="portrait"/>
  <headerFooter alignWithMargins="0">
    <oddFooter>&amp;L&amp;"Helvetica,Regular"&amp;12&amp;K000000&amp;P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2020 COVER</vt:lpstr>
      <vt:lpstr>PROMOTIONS</vt:lpstr>
      <vt:lpstr>HARDGOODS</vt:lpstr>
      <vt:lpstr>SOFTGOODS</vt:lpstr>
      <vt:lpstr>RENTAL</vt:lpstr>
      <vt:lpstr>'2020 COVER'!Print_Area</vt:lpstr>
      <vt:lpstr>HARDGOODS!Print_Area</vt:lpstr>
      <vt:lpstr>PROMOTIONS!Print_Area</vt:lpstr>
      <vt:lpstr>RENTAL!Print_Area</vt:lpstr>
      <vt:lpstr>SOFTGOODS!Print_Area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Kim Mackie</cp:lastModifiedBy>
  <cp:lastPrinted>2019-12-16T20:53:23Z</cp:lastPrinted>
  <dcterms:created xsi:type="dcterms:W3CDTF">2017-01-04T15:22:18Z</dcterms:created>
  <dcterms:modified xsi:type="dcterms:W3CDTF">2019-12-19T18:53:02Z</dcterms:modified>
</cp:coreProperties>
</file>